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codeName="EstaPasta_de_trabalho"/>
  <mc:AlternateContent xmlns:mc="http://schemas.openxmlformats.org/markup-compatibility/2006">
    <mc:Choice Requires="x15">
      <x15ac:absPath xmlns:x15ac="http://schemas.microsoft.com/office/spreadsheetml/2010/11/ac" url="E:\ARQUIVOS EDITÁVEIS\"/>
    </mc:Choice>
  </mc:AlternateContent>
  <xr:revisionPtr revIDLastSave="0" documentId="13_ncr:1_{D87B5703-D2D1-4859-A2AF-0070991E7543}" xr6:coauthVersionLast="47" xr6:coauthVersionMax="47" xr10:uidLastSave="{00000000-0000-0000-0000-000000000000}"/>
  <bookViews>
    <workbookView xWindow="-108" yWindow="-108" windowWidth="23256" windowHeight="12456" tabRatio="928" activeTab="5" xr2:uid="{00000000-000D-0000-FFFF-FFFF00000000}"/>
  </bookViews>
  <sheets>
    <sheet name="Memória de Cálculo" sheetId="5" r:id="rId1"/>
    <sheet name="Planilha Orçamentária" sheetId="22" r:id="rId2"/>
    <sheet name="Cotações" sheetId="12" r:id="rId3"/>
    <sheet name="Composições Custo" sheetId="25" r:id="rId4"/>
    <sheet name="Demonstrativo BDI" sheetId="23" r:id="rId5"/>
    <sheet name="Cronograma Físico Financeiro" sheetId="24" r:id="rId6"/>
    <sheet name="Planilha5" sheetId="26" state="hidden" r:id="rId7"/>
  </sheets>
  <externalReferences>
    <externalReference r:id="rId8"/>
  </externalReferences>
  <definedNames>
    <definedName name="_xlnm.Print_Area" localSheetId="2">Cotações!$B$1:$K$163</definedName>
    <definedName name="_xlnm.Print_Area" localSheetId="0">'Memória de Cálculo'!$A$1:$E$2293</definedName>
    <definedName name="AreaTeste" localSheetId="2">#REF!</definedName>
    <definedName name="AreaTeste">#REF!</definedName>
    <definedName name="AreaTeste2" localSheetId="2">#REF!</definedName>
    <definedName name="AreaTeste2">#REF!</definedName>
    <definedName name="CélulaInicioPlanilha" localSheetId="2">#REF!</definedName>
    <definedName name="CélulaInicioPlanilha">#REF!</definedName>
    <definedName name="CélulaResumo" localSheetId="2">#REF!</definedName>
    <definedName name="CélulaResumo">#REF!</definedName>
    <definedName name="_xlnm.Print_Titles" localSheetId="2">Cotações!$1:$7</definedName>
    <definedName name="_xlnm.Print_Titles" localSheetId="0">'Memória de Cálculo'!$1:$7</definedName>
  </definedNames>
  <calcPr calcId="191029"/>
</workbook>
</file>

<file path=xl/calcChain.xml><?xml version="1.0" encoding="utf-8"?>
<calcChain xmlns="http://schemas.openxmlformats.org/spreadsheetml/2006/main">
  <c r="J40" i="22" l="1"/>
  <c r="G168" i="25"/>
  <c r="E162" i="5"/>
  <c r="E204" i="5"/>
  <c r="E30" i="5"/>
  <c r="L18" i="12" l="1"/>
  <c r="L17" i="12"/>
  <c r="L19" i="12" s="1"/>
  <c r="L35" i="12"/>
  <c r="L34" i="12"/>
  <c r="L36" i="12" s="1"/>
  <c r="L37" i="12" s="1"/>
  <c r="L27" i="12"/>
  <c r="L26" i="12"/>
  <c r="L28" i="12" s="1"/>
  <c r="L29" i="12" s="1"/>
  <c r="L12" i="12"/>
  <c r="L11" i="12"/>
  <c r="L10" i="12"/>
  <c r="L9" i="12"/>
  <c r="K11" i="12"/>
  <c r="K14" i="12" s="1"/>
  <c r="K10" i="12"/>
  <c r="K9" i="12"/>
  <c r="L20" i="12" l="1"/>
  <c r="K13" i="12"/>
  <c r="E2288" i="5" l="1"/>
  <c r="E2286" i="5"/>
  <c r="P95" i="22" l="1"/>
  <c r="P39" i="22"/>
  <c r="L95" i="22"/>
  <c r="K95" i="22"/>
  <c r="L91" i="22"/>
  <c r="L90" i="22"/>
  <c r="L32" i="22"/>
  <c r="L33" i="22"/>
  <c r="L34" i="22"/>
  <c r="L35" i="22"/>
  <c r="L36" i="22"/>
  <c r="L37" i="22"/>
  <c r="L38" i="22"/>
  <c r="L40" i="22"/>
  <c r="I39" i="22"/>
  <c r="L39" i="22" s="1"/>
  <c r="H39" i="22"/>
  <c r="K39" i="22" s="1"/>
  <c r="I89" i="22"/>
  <c r="L89" i="22" s="1"/>
  <c r="H89" i="22"/>
  <c r="K89" i="22" s="1"/>
  <c r="G89" i="22"/>
  <c r="J89" i="22" s="1"/>
  <c r="I88" i="22"/>
  <c r="L88" i="22" s="1"/>
  <c r="H88" i="22"/>
  <c r="K88" i="22" s="1"/>
  <c r="G88" i="22"/>
  <c r="J88" i="22" s="1"/>
  <c r="I87" i="22"/>
  <c r="L87" i="22" s="1"/>
  <c r="H87" i="22"/>
  <c r="K87" i="22" s="1"/>
  <c r="G87" i="22"/>
  <c r="J87" i="22" s="1"/>
  <c r="I84" i="22"/>
  <c r="L84" i="22" s="1"/>
  <c r="H84" i="22"/>
  <c r="K84" i="22" s="1"/>
  <c r="M84" i="22" s="1"/>
  <c r="G84" i="22"/>
  <c r="J84" i="22" s="1"/>
  <c r="I83" i="22"/>
  <c r="L83" i="22" s="1"/>
  <c r="H83" i="22"/>
  <c r="K83" i="22" s="1"/>
  <c r="G83" i="22"/>
  <c r="J83" i="22" s="1"/>
  <c r="I82" i="22"/>
  <c r="L82" i="22" s="1"/>
  <c r="H82" i="22"/>
  <c r="K82" i="22" s="1"/>
  <c r="M82" i="22" s="1"/>
  <c r="G82" i="22"/>
  <c r="J82" i="22" s="1"/>
  <c r="I81" i="22"/>
  <c r="L81" i="22" s="1"/>
  <c r="H81" i="22"/>
  <c r="K81" i="22" s="1"/>
  <c r="G81" i="22"/>
  <c r="J81" i="22" s="1"/>
  <c r="I79" i="22"/>
  <c r="L79" i="22" s="1"/>
  <c r="H79" i="22"/>
  <c r="K79" i="22" s="1"/>
  <c r="G79" i="22"/>
  <c r="J79" i="22" s="1"/>
  <c r="I78" i="22"/>
  <c r="L78" i="22" s="1"/>
  <c r="H78" i="22"/>
  <c r="K78" i="22" s="1"/>
  <c r="G78" i="22"/>
  <c r="J78" i="22" s="1"/>
  <c r="I76" i="22"/>
  <c r="L76" i="22" s="1"/>
  <c r="H76" i="22"/>
  <c r="K76" i="22" s="1"/>
  <c r="M76" i="22" s="1"/>
  <c r="G76" i="22"/>
  <c r="P76" i="22" s="1"/>
  <c r="I75" i="22"/>
  <c r="L75" i="22" s="1"/>
  <c r="H75" i="22"/>
  <c r="K75" i="22" s="1"/>
  <c r="G75" i="22"/>
  <c r="J75" i="22" s="1"/>
  <c r="I74" i="22"/>
  <c r="L74" i="22" s="1"/>
  <c r="H74" i="22"/>
  <c r="K74" i="22" s="1"/>
  <c r="G74" i="22"/>
  <c r="P74" i="22" s="1"/>
  <c r="I73" i="22"/>
  <c r="L73" i="22" s="1"/>
  <c r="H73" i="22"/>
  <c r="K73" i="22" s="1"/>
  <c r="G73" i="22"/>
  <c r="P73" i="22" s="1"/>
  <c r="I72" i="22"/>
  <c r="L72" i="22" s="1"/>
  <c r="H72" i="22"/>
  <c r="K72" i="22" s="1"/>
  <c r="G72" i="22"/>
  <c r="P72" i="22" s="1"/>
  <c r="I70" i="22"/>
  <c r="L70" i="22" s="1"/>
  <c r="H70" i="22"/>
  <c r="K70" i="22" s="1"/>
  <c r="G70" i="22"/>
  <c r="J70" i="22" s="1"/>
  <c r="I68" i="22"/>
  <c r="L68" i="22" s="1"/>
  <c r="H68" i="22"/>
  <c r="K68" i="22" s="1"/>
  <c r="G68" i="22"/>
  <c r="J68" i="22" s="1"/>
  <c r="I67" i="22"/>
  <c r="L67" i="22" s="1"/>
  <c r="H67" i="22"/>
  <c r="K67" i="22" s="1"/>
  <c r="G67" i="22"/>
  <c r="J67" i="22" s="1"/>
  <c r="I66" i="22"/>
  <c r="L66" i="22" s="1"/>
  <c r="H66" i="22"/>
  <c r="K66" i="22" s="1"/>
  <c r="G66" i="22"/>
  <c r="J66" i="22" s="1"/>
  <c r="I64" i="22"/>
  <c r="L64" i="22" s="1"/>
  <c r="H64" i="22"/>
  <c r="K64" i="22" s="1"/>
  <c r="G64" i="22"/>
  <c r="J64" i="22" s="1"/>
  <c r="I58" i="22"/>
  <c r="L58" i="22" s="1"/>
  <c r="H58" i="22"/>
  <c r="K58" i="22" s="1"/>
  <c r="M58" i="22" s="1"/>
  <c r="G58" i="22"/>
  <c r="P58" i="22" s="1"/>
  <c r="I57" i="22"/>
  <c r="L57" i="22" s="1"/>
  <c r="H57" i="22"/>
  <c r="K57" i="22" s="1"/>
  <c r="G57" i="22"/>
  <c r="P57" i="22" s="1"/>
  <c r="I56" i="22"/>
  <c r="L56" i="22" s="1"/>
  <c r="H56" i="22"/>
  <c r="K56" i="22" s="1"/>
  <c r="G56" i="22"/>
  <c r="P56" i="22" s="1"/>
  <c r="I55" i="22"/>
  <c r="L55" i="22" s="1"/>
  <c r="H55" i="22"/>
  <c r="K55" i="22" s="1"/>
  <c r="G55" i="22"/>
  <c r="P55" i="22" s="1"/>
  <c r="I54" i="22"/>
  <c r="L54" i="22" s="1"/>
  <c r="H54" i="22"/>
  <c r="K54" i="22" s="1"/>
  <c r="G54" i="22"/>
  <c r="P54" i="22" s="1"/>
  <c r="I53" i="22"/>
  <c r="L53" i="22" s="1"/>
  <c r="H53" i="22"/>
  <c r="K53" i="22" s="1"/>
  <c r="G53" i="22"/>
  <c r="J53" i="22" s="1"/>
  <c r="I52" i="22"/>
  <c r="L52" i="22" s="1"/>
  <c r="H52" i="22"/>
  <c r="K52" i="22" s="1"/>
  <c r="G52" i="22"/>
  <c r="P52" i="22" s="1"/>
  <c r="I51" i="22"/>
  <c r="L51" i="22" s="1"/>
  <c r="H51" i="22"/>
  <c r="K51" i="22" s="1"/>
  <c r="G51" i="22"/>
  <c r="J51" i="22" s="1"/>
  <c r="I49" i="22"/>
  <c r="L49" i="22" s="1"/>
  <c r="H49" i="22"/>
  <c r="K49" i="22" s="1"/>
  <c r="G49" i="22"/>
  <c r="J49" i="22" s="1"/>
  <c r="I48" i="22"/>
  <c r="L48" i="22" s="1"/>
  <c r="H48" i="22"/>
  <c r="K48" i="22" s="1"/>
  <c r="G48" i="22"/>
  <c r="J48" i="22" s="1"/>
  <c r="I47" i="22"/>
  <c r="L47" i="22" s="1"/>
  <c r="H47" i="22"/>
  <c r="K47" i="22" s="1"/>
  <c r="G47" i="22"/>
  <c r="J47" i="22" s="1"/>
  <c r="I45" i="22"/>
  <c r="L45" i="22" s="1"/>
  <c r="H45" i="22"/>
  <c r="K45" i="22" s="1"/>
  <c r="G45" i="22"/>
  <c r="J45" i="22" s="1"/>
  <c r="I43" i="22"/>
  <c r="L43" i="22" s="1"/>
  <c r="H43" i="22"/>
  <c r="K43" i="22" s="1"/>
  <c r="G43" i="22"/>
  <c r="J43" i="22" s="1"/>
  <c r="I42" i="22"/>
  <c r="L42" i="22" s="1"/>
  <c r="H42" i="22"/>
  <c r="K42" i="22" s="1"/>
  <c r="G42" i="22"/>
  <c r="P42" i="22" s="1"/>
  <c r="I31" i="22"/>
  <c r="L31" i="22" s="1"/>
  <c r="H31" i="22"/>
  <c r="K31" i="22" s="1"/>
  <c r="I30" i="22"/>
  <c r="L30" i="22" s="1"/>
  <c r="H30" i="22"/>
  <c r="K30" i="22" s="1"/>
  <c r="I29" i="22"/>
  <c r="L29" i="22" s="1"/>
  <c r="H29" i="22"/>
  <c r="K29" i="22" s="1"/>
  <c r="I28" i="22"/>
  <c r="L28" i="22" s="1"/>
  <c r="H28" i="22"/>
  <c r="K28" i="22" s="1"/>
  <c r="I27" i="22"/>
  <c r="L27" i="22" s="1"/>
  <c r="H27" i="22"/>
  <c r="K27" i="22" s="1"/>
  <c r="M27" i="22" s="1"/>
  <c r="I26" i="22"/>
  <c r="L26" i="22" s="1"/>
  <c r="H26" i="22"/>
  <c r="K26" i="22" s="1"/>
  <c r="I25" i="22"/>
  <c r="L25" i="22" s="1"/>
  <c r="H25" i="22"/>
  <c r="K25" i="22" s="1"/>
  <c r="I24" i="22"/>
  <c r="L24" i="22" s="1"/>
  <c r="H24" i="22"/>
  <c r="K24" i="22" s="1"/>
  <c r="I23" i="22"/>
  <c r="L23" i="22" s="1"/>
  <c r="H23" i="22"/>
  <c r="K23" i="22" s="1"/>
  <c r="I22" i="22"/>
  <c r="L22" i="22" s="1"/>
  <c r="H22" i="22"/>
  <c r="K22" i="22" s="1"/>
  <c r="I21" i="22"/>
  <c r="L21" i="22" s="1"/>
  <c r="H21" i="22"/>
  <c r="K21" i="22" s="1"/>
  <c r="I20" i="22"/>
  <c r="L20" i="22" s="1"/>
  <c r="H20" i="22"/>
  <c r="K20" i="22" s="1"/>
  <c r="G31" i="22"/>
  <c r="P31" i="22" s="1"/>
  <c r="G30" i="22"/>
  <c r="J30" i="22" s="1"/>
  <c r="G29" i="22"/>
  <c r="P29" i="22" s="1"/>
  <c r="G28" i="22"/>
  <c r="J28" i="22" s="1"/>
  <c r="G27" i="22"/>
  <c r="J27" i="22" s="1"/>
  <c r="G26" i="22"/>
  <c r="J26" i="22" s="1"/>
  <c r="G25" i="22"/>
  <c r="J25" i="22" s="1"/>
  <c r="G24" i="22"/>
  <c r="P24" i="22" s="1"/>
  <c r="G23" i="22"/>
  <c r="J23" i="22" s="1"/>
  <c r="G22" i="22"/>
  <c r="P22" i="22" s="1"/>
  <c r="G21" i="22"/>
  <c r="P21" i="22" s="1"/>
  <c r="G20" i="22"/>
  <c r="J20" i="22" s="1"/>
  <c r="I19" i="22"/>
  <c r="L19" i="22" s="1"/>
  <c r="H19" i="22"/>
  <c r="K19" i="22" s="1"/>
  <c r="G19" i="22"/>
  <c r="J19" i="22" s="1"/>
  <c r="J95" i="22"/>
  <c r="J76" i="22"/>
  <c r="J72" i="22"/>
  <c r="J56" i="22"/>
  <c r="J39" i="22"/>
  <c r="E2294" i="5"/>
  <c r="H186" i="25"/>
  <c r="I96" i="22" s="1"/>
  <c r="L96" i="22" s="1"/>
  <c r="H185" i="25"/>
  <c r="H178" i="25"/>
  <c r="H177" i="25"/>
  <c r="L94" i="22" s="1"/>
  <c r="H176" i="25"/>
  <c r="H165" i="25"/>
  <c r="H166" i="25"/>
  <c r="H167" i="25"/>
  <c r="H168" i="25"/>
  <c r="H169" i="25"/>
  <c r="H164" i="25"/>
  <c r="H157" i="25"/>
  <c r="H156" i="25"/>
  <c r="H155" i="25"/>
  <c r="H154" i="25"/>
  <c r="H153" i="25"/>
  <c r="H152" i="25"/>
  <c r="I92" i="22" s="1"/>
  <c r="L92" i="22" s="1"/>
  <c r="H147" i="25"/>
  <c r="H146" i="25"/>
  <c r="H139" i="25"/>
  <c r="H138" i="25"/>
  <c r="H131" i="25"/>
  <c r="H130" i="25"/>
  <c r="H129" i="25"/>
  <c r="H128" i="25"/>
  <c r="H127" i="25"/>
  <c r="H126" i="25"/>
  <c r="H119" i="25"/>
  <c r="H118" i="25"/>
  <c r="H117" i="25"/>
  <c r="I62" i="22" s="1"/>
  <c r="L62" i="22" s="1"/>
  <c r="H116" i="25"/>
  <c r="H109" i="25"/>
  <c r="H108" i="25"/>
  <c r="H107" i="25"/>
  <c r="H106" i="25"/>
  <c r="H105" i="25"/>
  <c r="H104" i="25"/>
  <c r="H103" i="25"/>
  <c r="H102" i="25"/>
  <c r="H101" i="25"/>
  <c r="H100" i="25"/>
  <c r="H99" i="25"/>
  <c r="H61" i="22" s="1"/>
  <c r="K61" i="22" s="1"/>
  <c r="H92" i="25"/>
  <c r="H91" i="25"/>
  <c r="H90" i="25"/>
  <c r="H89" i="25"/>
  <c r="H88" i="25"/>
  <c r="H87" i="25"/>
  <c r="H86" i="25"/>
  <c r="H85" i="25"/>
  <c r="H84" i="25"/>
  <c r="H83" i="25"/>
  <c r="H82" i="25"/>
  <c r="H60" i="22" s="1"/>
  <c r="K60" i="22" s="1"/>
  <c r="H75" i="25"/>
  <c r="H74" i="25"/>
  <c r="H73" i="25"/>
  <c r="H72" i="25" s="1"/>
  <c r="H66" i="25"/>
  <c r="H65" i="25"/>
  <c r="H58" i="25"/>
  <c r="H57" i="25" s="1"/>
  <c r="G37" i="22" s="1"/>
  <c r="J37" i="22" s="1"/>
  <c r="K20" i="12"/>
  <c r="K19" i="12"/>
  <c r="K18" i="12"/>
  <c r="K17" i="12"/>
  <c r="I93" i="22" l="1"/>
  <c r="L93" i="22" s="1"/>
  <c r="J57" i="22"/>
  <c r="M54" i="22"/>
  <c r="J52" i="22"/>
  <c r="M79" i="22"/>
  <c r="K23" i="12"/>
  <c r="I85" i="22"/>
  <c r="L85" i="22" s="1"/>
  <c r="H93" i="22"/>
  <c r="K93" i="22" s="1"/>
  <c r="I61" i="22"/>
  <c r="L61" i="22" s="1"/>
  <c r="H85" i="22"/>
  <c r="K85" i="22" s="1"/>
  <c r="K94" i="22"/>
  <c r="M94" i="22" s="1"/>
  <c r="H184" i="25"/>
  <c r="G96" i="22" s="1"/>
  <c r="P96" i="22" s="1"/>
  <c r="I60" i="22"/>
  <c r="L60" i="22" s="1"/>
  <c r="L97" i="22" s="1"/>
  <c r="H62" i="22"/>
  <c r="K62" i="22" s="1"/>
  <c r="M62" i="22" s="1"/>
  <c r="H92" i="22"/>
  <c r="K92" i="22" s="1"/>
  <c r="M92" i="22" s="1"/>
  <c r="P40" i="22"/>
  <c r="J74" i="22"/>
  <c r="H175" i="25"/>
  <c r="M57" i="22"/>
  <c r="M83" i="22"/>
  <c r="H137" i="25"/>
  <c r="G90" i="22" s="1"/>
  <c r="J90" i="22" s="1"/>
  <c r="H96" i="22"/>
  <c r="K96" i="22" s="1"/>
  <c r="M96" i="22" s="1"/>
  <c r="H145" i="25"/>
  <c r="G91" i="22" s="1"/>
  <c r="J91" i="22" s="1"/>
  <c r="J21" i="22"/>
  <c r="J58" i="22"/>
  <c r="M51" i="22"/>
  <c r="M75" i="22"/>
  <c r="J54" i="22"/>
  <c r="J22" i="22"/>
  <c r="J31" i="22"/>
  <c r="M20" i="22"/>
  <c r="M56" i="22"/>
  <c r="M24" i="22"/>
  <c r="M66" i="22"/>
  <c r="M25" i="22"/>
  <c r="M55" i="22"/>
  <c r="K40" i="22"/>
  <c r="M40" i="22" s="1"/>
  <c r="M74" i="22"/>
  <c r="M39" i="22"/>
  <c r="P20" i="22"/>
  <c r="M85" i="22"/>
  <c r="J42" i="22"/>
  <c r="J96" i="22"/>
  <c r="M28" i="22"/>
  <c r="M93" i="22"/>
  <c r="P81" i="22"/>
  <c r="J73" i="22"/>
  <c r="P82" i="22"/>
  <c r="M30" i="22"/>
  <c r="M53" i="22"/>
  <c r="M78" i="22"/>
  <c r="M77" i="22" s="1"/>
  <c r="C37" i="24" s="1"/>
  <c r="D37" i="24" s="1"/>
  <c r="M23" i="22"/>
  <c r="M31" i="22"/>
  <c r="H37" i="22"/>
  <c r="K37" i="22" s="1"/>
  <c r="M37" i="22" s="1"/>
  <c r="M95" i="22"/>
  <c r="M48" i="22"/>
  <c r="M72" i="22"/>
  <c r="M64" i="22"/>
  <c r="M22" i="22"/>
  <c r="M87" i="22"/>
  <c r="M73" i="22"/>
  <c r="M42" i="22"/>
  <c r="M88" i="22"/>
  <c r="M81" i="22"/>
  <c r="M26" i="22"/>
  <c r="M43" i="22"/>
  <c r="M89" i="22"/>
  <c r="M45" i="22"/>
  <c r="M68" i="22"/>
  <c r="M52" i="22"/>
  <c r="M21" i="22"/>
  <c r="M47" i="22"/>
  <c r="M70" i="22"/>
  <c r="M69" i="22" s="1"/>
  <c r="C33" i="24" s="1"/>
  <c r="D33" i="24" s="1"/>
  <c r="M61" i="22"/>
  <c r="M67" i="22"/>
  <c r="M65" i="22" s="1"/>
  <c r="C31" i="24" s="1"/>
  <c r="D31" i="24" s="1"/>
  <c r="P83" i="22"/>
  <c r="J55" i="22"/>
  <c r="M19" i="22"/>
  <c r="P43" i="22"/>
  <c r="P84" i="22"/>
  <c r="M29" i="22"/>
  <c r="P45" i="22"/>
  <c r="P64" i="22"/>
  <c r="P47" i="22"/>
  <c r="P66" i="22"/>
  <c r="P87" i="22"/>
  <c r="J24" i="22"/>
  <c r="P30" i="22"/>
  <c r="P48" i="22"/>
  <c r="P67" i="22"/>
  <c r="P88" i="22"/>
  <c r="J29" i="22"/>
  <c r="P49" i="22"/>
  <c r="P68" i="22"/>
  <c r="P89" i="22"/>
  <c r="P28" i="22"/>
  <c r="P70" i="22"/>
  <c r="M49" i="22"/>
  <c r="P27" i="22"/>
  <c r="P51" i="22"/>
  <c r="P26" i="22"/>
  <c r="P25" i="22"/>
  <c r="P53" i="22"/>
  <c r="P19" i="22"/>
  <c r="P75" i="22"/>
  <c r="P23" i="22"/>
  <c r="P78" i="22"/>
  <c r="P37" i="22"/>
  <c r="P79" i="22"/>
  <c r="H98" i="25"/>
  <c r="H81" i="25"/>
  <c r="H115" i="25"/>
  <c r="H64" i="25"/>
  <c r="G72" i="25"/>
  <c r="H76" i="25"/>
  <c r="H125" i="25"/>
  <c r="H187" i="25"/>
  <c r="G184" i="25"/>
  <c r="H163" i="25"/>
  <c r="G93" i="22" s="1"/>
  <c r="H151" i="25"/>
  <c r="G92" i="22" s="1"/>
  <c r="H59" i="25"/>
  <c r="G57" i="25"/>
  <c r="K22" i="12"/>
  <c r="K16" i="12" s="1"/>
  <c r="M60" i="22" l="1"/>
  <c r="G175" i="25"/>
  <c r="H179" i="25"/>
  <c r="G137" i="25"/>
  <c r="H140" i="25"/>
  <c r="G81" i="25"/>
  <c r="G60" i="22"/>
  <c r="P91" i="22"/>
  <c r="H148" i="25"/>
  <c r="P90" i="22"/>
  <c r="G98" i="25"/>
  <c r="G61" i="22"/>
  <c r="G145" i="25"/>
  <c r="P94" i="22"/>
  <c r="J94" i="22"/>
  <c r="H90" i="22"/>
  <c r="K90" i="22" s="1"/>
  <c r="M90" i="22" s="1"/>
  <c r="M86" i="22" s="1"/>
  <c r="C41" i="24" s="1"/>
  <c r="D41" i="24" s="1"/>
  <c r="H93" i="25"/>
  <c r="H67" i="25"/>
  <c r="G38" i="22"/>
  <c r="H132" i="25"/>
  <c r="G85" i="22"/>
  <c r="P92" i="22"/>
  <c r="J92" i="22"/>
  <c r="P93" i="22"/>
  <c r="J93" i="22"/>
  <c r="G115" i="25"/>
  <c r="G62" i="22"/>
  <c r="H91" i="22"/>
  <c r="K91" i="22" s="1"/>
  <c r="M91" i="22" s="1"/>
  <c r="M41" i="22"/>
  <c r="C19" i="24" s="1"/>
  <c r="D19" i="24" s="1"/>
  <c r="M46" i="22"/>
  <c r="C23" i="24" s="1"/>
  <c r="D23" i="24" s="1"/>
  <c r="M59" i="22"/>
  <c r="C27" i="24" s="1"/>
  <c r="D27" i="24" s="1"/>
  <c r="M50" i="22"/>
  <c r="C25" i="24" s="1"/>
  <c r="D25" i="24" s="1"/>
  <c r="M80" i="22"/>
  <c r="C39" i="24" s="1"/>
  <c r="D39" i="24" s="1"/>
  <c r="M63" i="22"/>
  <c r="C29" i="24" s="1"/>
  <c r="D29" i="24" s="1"/>
  <c r="M44" i="22"/>
  <c r="C21" i="24" s="1"/>
  <c r="D21" i="24" s="1"/>
  <c r="M71" i="22"/>
  <c r="C35" i="24" s="1"/>
  <c r="D35" i="24" s="1"/>
  <c r="H110" i="25"/>
  <c r="G64" i="25"/>
  <c r="H120" i="25"/>
  <c r="G125" i="25"/>
  <c r="H158" i="25"/>
  <c r="G151" i="25"/>
  <c r="H170" i="25"/>
  <c r="G163" i="25"/>
  <c r="H51" i="25"/>
  <c r="H50" i="25"/>
  <c r="H43" i="25"/>
  <c r="H42" i="25"/>
  <c r="H35" i="25"/>
  <c r="H34" i="25"/>
  <c r="H27" i="25"/>
  <c r="H26" i="25"/>
  <c r="H25" i="25"/>
  <c r="H18" i="25"/>
  <c r="H17" i="25"/>
  <c r="G16" i="23"/>
  <c r="N12" i="22"/>
  <c r="H49" i="25" l="1"/>
  <c r="G36" i="22" s="1"/>
  <c r="P62" i="22"/>
  <c r="J62" i="22"/>
  <c r="P61" i="22"/>
  <c r="J61" i="22"/>
  <c r="J85" i="22"/>
  <c r="P85" i="22"/>
  <c r="J38" i="22"/>
  <c r="P38" i="22"/>
  <c r="H38" i="22"/>
  <c r="K38" i="22" s="1"/>
  <c r="M38" i="22" s="1"/>
  <c r="J60" i="22"/>
  <c r="P60" i="22"/>
  <c r="H16" i="25"/>
  <c r="G32" i="22" s="1"/>
  <c r="H41" i="25"/>
  <c r="H33" i="25"/>
  <c r="H24" i="25"/>
  <c r="H52" i="25"/>
  <c r="G49" i="25"/>
  <c r="E2065" i="5"/>
  <c r="E2064" i="5" s="1"/>
  <c r="E2005" i="5"/>
  <c r="E2004" i="5"/>
  <c r="E1749" i="5"/>
  <c r="E1748" i="5" s="1"/>
  <c r="E118" i="5"/>
  <c r="E203" i="5"/>
  <c r="E197" i="5"/>
  <c r="E216" i="5"/>
  <c r="E146" i="5"/>
  <c r="E2102" i="5"/>
  <c r="E2122" i="5"/>
  <c r="E1930" i="5"/>
  <c r="E1929" i="5" s="1"/>
  <c r="E54" i="5"/>
  <c r="E53" i="5" s="1"/>
  <c r="E585" i="5"/>
  <c r="E496" i="5"/>
  <c r="E789" i="5"/>
  <c r="G24" i="25" l="1"/>
  <c r="H19" i="25"/>
  <c r="H28" i="25"/>
  <c r="G16" i="25"/>
  <c r="J33" i="22"/>
  <c r="K33" i="22"/>
  <c r="M33" i="22" s="1"/>
  <c r="P33" i="22"/>
  <c r="G33" i="25"/>
  <c r="G34" i="22"/>
  <c r="H44" i="25"/>
  <c r="G35" i="22"/>
  <c r="P32" i="22"/>
  <c r="J32" i="22"/>
  <c r="H32" i="22"/>
  <c r="K32" i="22" s="1"/>
  <c r="H36" i="22"/>
  <c r="K36" i="22" s="1"/>
  <c r="M36" i="22" s="1"/>
  <c r="P36" i="22"/>
  <c r="J36" i="22"/>
  <c r="G41" i="25"/>
  <c r="H36" i="25"/>
  <c r="E2230" i="5"/>
  <c r="E2228" i="5" s="1"/>
  <c r="E2226" i="5"/>
  <c r="E2224" i="5" s="1"/>
  <c r="E2059" i="5"/>
  <c r="E2058" i="5" s="1"/>
  <c r="E211" i="5"/>
  <c r="E210" i="5"/>
  <c r="E209" i="5"/>
  <c r="E207" i="5"/>
  <c r="E206" i="5"/>
  <c r="E205" i="5"/>
  <c r="E215" i="5"/>
  <c r="E214" i="5" s="1"/>
  <c r="E2094" i="5"/>
  <c r="E145" i="5"/>
  <c r="E117" i="5"/>
  <c r="E1972" i="5"/>
  <c r="E2109" i="5"/>
  <c r="E2108" i="5"/>
  <c r="E2113" i="5"/>
  <c r="E1899" i="5"/>
  <c r="E1963" i="5"/>
  <c r="E1419" i="5"/>
  <c r="E112" i="5"/>
  <c r="E153" i="5"/>
  <c r="E39" i="5"/>
  <c r="E38" i="5"/>
  <c r="E196" i="5"/>
  <c r="E195" i="5" s="1"/>
  <c r="E1898" i="5"/>
  <c r="E1961" i="5"/>
  <c r="E110" i="5"/>
  <c r="E151" i="5"/>
  <c r="E1971" i="5"/>
  <c r="E2121" i="5"/>
  <c r="E2120" i="5" s="1"/>
  <c r="E2001" i="5"/>
  <c r="E2000" i="5" s="1"/>
  <c r="E2112" i="5"/>
  <c r="E180" i="5"/>
  <c r="E184" i="5"/>
  <c r="E191" i="5"/>
  <c r="E1908" i="5"/>
  <c r="E37" i="5"/>
  <c r="I36" i="12"/>
  <c r="K36" i="12" s="1"/>
  <c r="K38" i="12" s="1"/>
  <c r="I35" i="12"/>
  <c r="K35" i="12" s="1"/>
  <c r="K34" i="12"/>
  <c r="K39" i="12" s="1"/>
  <c r="I28" i="12"/>
  <c r="K28" i="12" s="1"/>
  <c r="I27" i="12"/>
  <c r="K27" i="12" s="1"/>
  <c r="I26" i="12"/>
  <c r="K26" i="12" s="1"/>
  <c r="E1964" i="5"/>
  <c r="E1884" i="5"/>
  <c r="E186" i="5"/>
  <c r="E183" i="5"/>
  <c r="E139" i="5"/>
  <c r="E59" i="5"/>
  <c r="E66" i="5"/>
  <c r="E2267" i="5"/>
  <c r="E2285" i="5"/>
  <c r="E2284" i="5"/>
  <c r="E2282" i="5" s="1"/>
  <c r="E31" i="5"/>
  <c r="E163" i="5"/>
  <c r="E2276" i="5"/>
  <c r="E295" i="5"/>
  <c r="E294" i="5"/>
  <c r="E293" i="5"/>
  <c r="E2274" i="5"/>
  <c r="E2273" i="5" s="1"/>
  <c r="E2265" i="5"/>
  <c r="E2264" i="5"/>
  <c r="E2263" i="5"/>
  <c r="E2262" i="5"/>
  <c r="E1443" i="5"/>
  <c r="E1570" i="5"/>
  <c r="E1131" i="5"/>
  <c r="E1218" i="5"/>
  <c r="E1329" i="5"/>
  <c r="E1345" i="5"/>
  <c r="E1365" i="5"/>
  <c r="E2261" i="5"/>
  <c r="E175" i="5"/>
  <c r="E174" i="5"/>
  <c r="E173" i="5"/>
  <c r="E172" i="5"/>
  <c r="H35" i="22" l="1"/>
  <c r="K35" i="22" s="1"/>
  <c r="M35" i="22" s="1"/>
  <c r="P35" i="22"/>
  <c r="J35" i="22"/>
  <c r="J34" i="22"/>
  <c r="H34" i="22"/>
  <c r="K34" i="22" s="1"/>
  <c r="M34" i="22" s="1"/>
  <c r="P34" i="22"/>
  <c r="P97" i="22" s="1"/>
  <c r="M100" i="22" s="1"/>
  <c r="K97" i="22"/>
  <c r="M32" i="22"/>
  <c r="E202" i="5"/>
  <c r="E1970" i="5"/>
  <c r="E2111" i="5"/>
  <c r="E1897" i="5"/>
  <c r="E108" i="5"/>
  <c r="E182" i="5"/>
  <c r="E2259" i="5"/>
  <c r="K33" i="12"/>
  <c r="K31" i="12"/>
  <c r="K30" i="12"/>
  <c r="E170" i="5"/>
  <c r="E292" i="5"/>
  <c r="E2096" i="5"/>
  <c r="E2091" i="5" s="1"/>
  <c r="E1697" i="5"/>
  <c r="E1696" i="5" s="1"/>
  <c r="E2237" i="5"/>
  <c r="E2236" i="5" s="1"/>
  <c r="E1699" i="5"/>
  <c r="E1693" i="5"/>
  <c r="E1692" i="5" s="1"/>
  <c r="E1410" i="5"/>
  <c r="E179" i="5"/>
  <c r="M18" i="22" l="1"/>
  <c r="K25" i="12"/>
  <c r="E2003" i="5"/>
  <c r="E177" i="5"/>
  <c r="E2107" i="5"/>
  <c r="E2104" i="5" s="1"/>
  <c r="C17" i="24" l="1"/>
  <c r="D17" i="24" s="1"/>
  <c r="D42" i="24" s="1"/>
  <c r="M97" i="22"/>
  <c r="E1992" i="5"/>
  <c r="E1991" i="5" s="1"/>
  <c r="E1962" i="5"/>
  <c r="N63" i="22" l="1"/>
  <c r="N74" i="22"/>
  <c r="N28" i="22"/>
  <c r="N66" i="22"/>
  <c r="N46" i="22"/>
  <c r="N27" i="22"/>
  <c r="N54" i="22"/>
  <c r="N20" i="22"/>
  <c r="N70" i="22"/>
  <c r="N72" i="22"/>
  <c r="N51" i="22"/>
  <c r="N96" i="22"/>
  <c r="N80" i="22"/>
  <c r="N83" i="22"/>
  <c r="N92" i="22"/>
  <c r="N58" i="22"/>
  <c r="N24" i="22"/>
  <c r="N19" i="22"/>
  <c r="N42" i="22"/>
  <c r="N77" i="22"/>
  <c r="N50" i="22"/>
  <c r="N65" i="22"/>
  <c r="N67" i="22"/>
  <c r="N82" i="22"/>
  <c r="N84" i="22"/>
  <c r="N87" i="22"/>
  <c r="N43" i="22"/>
  <c r="N62" i="22"/>
  <c r="N85" i="22"/>
  <c r="N76" i="22"/>
  <c r="N71" i="22"/>
  <c r="N25" i="22"/>
  <c r="N59" i="22"/>
  <c r="N31" i="22"/>
  <c r="N91" i="22"/>
  <c r="N94" i="22"/>
  <c r="N81" i="22"/>
  <c r="N86" i="22"/>
  <c r="N23" i="22"/>
  <c r="N11" i="22"/>
  <c r="N26" i="22"/>
  <c r="N68" i="22"/>
  <c r="N53" i="22"/>
  <c r="N56" i="22"/>
  <c r="N41" i="22"/>
  <c r="N95" i="22"/>
  <c r="N40" i="22"/>
  <c r="N52" i="22"/>
  <c r="N37" i="22"/>
  <c r="N57" i="22"/>
  <c r="N78" i="22"/>
  <c r="N64" i="22"/>
  <c r="N75" i="22"/>
  <c r="N93" i="22"/>
  <c r="N79" i="22"/>
  <c r="N73" i="22"/>
  <c r="N48" i="22"/>
  <c r="N39" i="22"/>
  <c r="N44" i="22"/>
  <c r="N49" i="22"/>
  <c r="N90" i="22"/>
  <c r="N22" i="22"/>
  <c r="N89" i="22"/>
  <c r="N38" i="22"/>
  <c r="N88" i="22"/>
  <c r="N29" i="22"/>
  <c r="M102" i="22"/>
  <c r="M101" i="22" s="1"/>
  <c r="N21" i="22"/>
  <c r="N45" i="22"/>
  <c r="N61" i="22"/>
  <c r="N33" i="22"/>
  <c r="N69" i="22"/>
  <c r="N60" i="22"/>
  <c r="N30" i="22"/>
  <c r="N55" i="22"/>
  <c r="N47" i="22"/>
  <c r="N36" i="22"/>
  <c r="N34" i="22"/>
  <c r="N35" i="22"/>
  <c r="N32" i="22"/>
  <c r="N18" i="22"/>
  <c r="E1959" i="5"/>
  <c r="E29" i="5"/>
  <c r="E27" i="5" s="1"/>
  <c r="E18" i="5"/>
  <c r="E2159" i="5"/>
  <c r="E168" i="5"/>
  <c r="E165" i="5" s="1"/>
  <c r="E152" i="5"/>
  <c r="E15" i="5" l="1"/>
  <c r="E105" i="5"/>
  <c r="E102" i="5" s="1"/>
  <c r="E98" i="5"/>
  <c r="E92" i="5"/>
  <c r="E91" i="5"/>
  <c r="E40" i="5"/>
  <c r="E158" i="5"/>
  <c r="E90" i="5"/>
  <c r="E2158" i="5"/>
  <c r="E2157" i="5" s="1"/>
  <c r="E96" i="5"/>
  <c r="E94" i="5" s="1"/>
  <c r="E157" i="5"/>
  <c r="E148" i="5"/>
  <c r="E88" i="5" l="1"/>
  <c r="E155" i="5"/>
  <c r="E35" i="5"/>
  <c r="E2233" i="5"/>
  <c r="E127" i="5"/>
  <c r="K8" i="12" l="1"/>
</calcChain>
</file>

<file path=xl/sharedStrings.xml><?xml version="1.0" encoding="utf-8"?>
<sst xmlns="http://schemas.openxmlformats.org/spreadsheetml/2006/main" count="9536" uniqueCount="2747">
  <si>
    <t>MEMORIAL DE CÁLCULO DE QUANTITATIVOS</t>
  </si>
  <si>
    <t xml:space="preserve">OBRA: </t>
  </si>
  <si>
    <t>LOCAL:</t>
  </si>
  <si>
    <t>ITEM</t>
  </si>
  <si>
    <t>CÓDIGO</t>
  </si>
  <si>
    <t>DESCRIÇÃO DOS SERVIÇOS</t>
  </si>
  <si>
    <t>UN.</t>
  </si>
  <si>
    <t>QUANTIDADE</t>
  </si>
  <si>
    <t>SERVIÇOS PRELIMINARES</t>
  </si>
  <si>
    <t>S/U</t>
  </si>
  <si>
    <t>DEMOLIÇÃO MANUAL - COBERTURA TELHA METÁLICA COM TRANSPORTE ATÉ CAÇAMBA E CARGA</t>
  </si>
  <si>
    <t xml:space="preserve">m2    </t>
  </si>
  <si>
    <t>DEMOLIÇÃO MANUAL DE COBERTURA EM TELHA CERAMICA COM TRANSPORTE ATÉ CAÇAMBA E CARGA</t>
  </si>
  <si>
    <t>DEMOLICAO MANUAL COBERTURA TELHA FIBROCIMENTO/FIBRA DE VIDRO/SIMILARES C/ TRANSP. ATÉ CB. E CARGA</t>
  </si>
  <si>
    <t>DEMOLIÇÃO MANUAL ESTRUTURA EM MADEIRA TELHADO COM TRANSPORTE ATÉ CAÇAMBA E CARGA</t>
  </si>
  <si>
    <t>DEMOLIÇÃO MANUAL DE RIPA COM TRANSPORTE ATÉ CAÇAMBA E CARGA</t>
  </si>
  <si>
    <t>DEMOLIÇÃO MANUAL FORRO PAULISTA COM TRANSPORTE ATÉ CAÇAMBA E CARGA</t>
  </si>
  <si>
    <t>REMOÇÃO MANUAL DE JANELA OU PORTAL COM TRANSPORTE ATÉ CAÇAMBA E CARGA</t>
  </si>
  <si>
    <t xml:space="preserve">CORTE, DESTOCAMENTO, RETIRADA E REATERRO (MANUAIS) DE ÁRVORE GRANDE PORTE (H = 8 A 10 M / DIÂMETRO TRONCO 60 A 70CM E COPA DE 10 A 13M ) C/ TRANSPORTE ATE CAÇAMBA E CARGA </t>
  </si>
  <si>
    <t xml:space="preserve">Un    </t>
  </si>
  <si>
    <t>DEMOLIÇÃO MANUAL PISO/VIGA DE MADEIRA COM TRANSPORTE ATÉ CAÇAMBA E CARGA</t>
  </si>
  <si>
    <t>DEMOLIÇÃO MANUAL DE PISO CIMENTICIO SOBRE LASTRO DE CONCRETO COM TRANSPORTE ATE CAÇAMBA E CARGA</t>
  </si>
  <si>
    <t>DEMOLIÇÃO MANUAL DE PISO EM LADRILHO HIDRAULICO COM TRANSPORTE ATE CAÇAMBA E CARGA</t>
  </si>
  <si>
    <t>DEMOLIÇÃO MANUAL DE PISO CERÂMICO SOBRE LASTRO DE CONCRETO COM TRANSPORTE ATÉ CAÇAMBA E CARGA</t>
  </si>
  <si>
    <t>DEMOLIÇÃO MANUAL DE PISO CERÂMICO INCLUSIVE RETIRADA DE CONTRAPISO SOBRE LASTRO DE CONCRETO COM TRANSPORTE ATÉ CAÇAMBA E CARGA</t>
  </si>
  <si>
    <t>DEMOLIÇÃO MANUAL DE ASSOALHO DE MADEIRA COM TRANSPORTE ATÉ CAÇAMBA E CARGA</t>
  </si>
  <si>
    <t>DEMOLIÇÃO MANUAL DE REVESTIMENTOS COM AZULEJO COM TRANSPORTE ATE CAÇAMBA E CARGA</t>
  </si>
  <si>
    <t>DEMOLIÇÃO MANUAL DE LAMBRIL COM APROVEITAMENTO</t>
  </si>
  <si>
    <t>DEMOLIÇÃO MANUAL DE REVESTIMENTO COM ARGAMASSA COM TRANSPORTE ATÉ CAÇAMBA E CARGA</t>
  </si>
  <si>
    <t>DEMOLIÇÃO MANUAL ALVENARIA TIJOLO SEM REAPROVEITAMENTO COM TRANSPORTE ATE CAÇAMBA E CARGA</t>
  </si>
  <si>
    <t xml:space="preserve">m3    </t>
  </si>
  <si>
    <t>DEMOLICÃO MANUAL DE ALVENARIA DE TIJOLO COM REAPROVEITAMENTO</t>
  </si>
  <si>
    <t>DEMOLIÇÃO MANUAL EM CONCRETO SIMPLES COM TRANSPORTE ATÉ CAÇAMBA E CARGA</t>
  </si>
  <si>
    <t>DEMOLIÇÃO MANUAL DE LAJE PRÉ-MOLDADA COM TRANSPORTE ATÉ CAÇAMBA E CARGA</t>
  </si>
  <si>
    <t>DEMOLICÃO MANUAL DE PISO INTERTRAVADO COM EMPILHAMENTO</t>
  </si>
  <si>
    <t>DEMOLIÇÃO MANUAL DE LAJE EM CONCRETO ARMADO COM TRANSPORTE ATE CAÇAMBA E CARGA</t>
  </si>
  <si>
    <t>DEMOLIÇÃO MANUAL DE PILAR EM CONCRETO ARMADO COM TRANSPORTE ATE A CAÇAMBA E CARGA</t>
  </si>
  <si>
    <t>DEMOLIÇÃO MANUAL DE VIGA EM CONCRETO ARMADO COM TRANSPORTE ATÉ CAÇAMBA E CARGA</t>
  </si>
  <si>
    <t>DEMOLIÇÃO MANUAL DE ALAMBRADO - POSTE DE CONCRETO/TELA/VIGA COM TRANSPORTE ATE CAÇAMBA E CARGA</t>
  </si>
  <si>
    <t xml:space="preserve">m     </t>
  </si>
  <si>
    <t>DEMOLIÇÃO MANUAL DE FORRO PACOTE/ESTRUTURA COM TRANSPORTE ATE CAÇAMBA E CARGA</t>
  </si>
  <si>
    <t>DEMOLIÇÃO MANUAL DE PISO CARPETE COM TRANSPORTE ATE CAÇAMBA E CARGA</t>
  </si>
  <si>
    <t>DEMOLIÇÃO MANUAL DE PISO VINÍLICO COM TRANSPORTE ATE CAÇAMBA E CARGA</t>
  </si>
  <si>
    <t>DEMOLIÇÃO MANUAL DE FORRO GESSO COM TRANSPORTE ATÉ CAÇAMBA E CARGA</t>
  </si>
  <si>
    <t>DEMOLIÇÃO MANUAL DE ESTRUTURA EM METALON PARA FORRO DE GESSO COM TRANSPORTE ATÉ CAÇAMBA E CARGA</t>
  </si>
  <si>
    <t>DEMOLIÇÃO MANUAL DE CAIBRO E RIPA COM TRANSPORTE ATÉ CAÇAMBA E CARGA</t>
  </si>
  <si>
    <t>REMOÇÃO MANUAL DE BACIA SANITÁRIA COM TRANSPORTE ATÉ CAÇAMBA E CARGA</t>
  </si>
  <si>
    <t>REMOÇÃO MANUAL DE LAVATÓRIO COM TRANSPORTE ATÉ CAÇAMBA E CARGA</t>
  </si>
  <si>
    <t>DEMOLIÇÃO MANUAL DE BANCADA COM TRANSPORTE ATÉ CAÇAMBA E CARGA</t>
  </si>
  <si>
    <t>REMOÇÃO MANUAL DE METAL SANITÁRIO (VÁLVULAS/SIFÃO/REGISTROS/TORNEIRAS/OUTROS) COM TRANSPORTE ATÉ CAÇAMBA E CARGA</t>
  </si>
  <si>
    <t>REMOÇÃO DE CAIXA DESCARGA EXTERNA COM TRANSPORTE ATÉ CAÇAMBA E CARGA</t>
  </si>
  <si>
    <t>DEMOLIÇÃO MANUAL DE MEIO FIO COM REAPROVEITAMENTO</t>
  </si>
  <si>
    <t>DEMOLIÇÃO MANUAL MEIO FIO SEM REAPROVEITAMENTO COM TRANSPORTE ATÉ CAÇAMBA E CARGA</t>
  </si>
  <si>
    <t xml:space="preserve">DEMOLIÇÃO MANUAL DE PAVIMENTO ASFÁLTICO C/ TRANSPORTE ATÉ CAÇAMBA E CARGA </t>
  </si>
  <si>
    <t>REMOÇÃO MANUAL DE BACIA TURCA COM TRANSPORTE ATÉ CAÇAMBA E CARGA</t>
  </si>
  <si>
    <t>REMOÇÃO MANUAL DE MICTÓRIO COM TRANSPORTE ATÉ CAÇAMBA E CARGA</t>
  </si>
  <si>
    <t>DEMOLIÇÃO MANUAL DE FORRO PVC, INCLUSIVE ESTRUTURA DE SUSTENTAÇÃO COM TRANSPORTE ATÉ CAÇAMBA E CARGA</t>
  </si>
  <si>
    <t>DEMOLIÇÃO MANUAL DE FORRO PVC (SOMENTE O FORRO) C/ TRANSP. ATÉ CB. E CARGA</t>
  </si>
  <si>
    <t>DEMOLIÇÃO MANUAL DE DIVISÓRIA/PAINEL PRÉ-FABRICADO COM REAPROVEITAMENTO</t>
  </si>
  <si>
    <t>DEMOLIÇÃO MANUAL DE DIVISÓRIA EM PEDRA/CONCRETO COM TRANSPORTE ATÉ CAÇAMBA E CARGA</t>
  </si>
  <si>
    <t>DEMOLIÇÃO MANUAL EM MURO/PAREDE PLACA PRÉ-MOLDADA COM TRANSPORTE ATÉ CAÇAMBA E CARGA</t>
  </si>
  <si>
    <t>DEMOLIÇÃO MANUAL DE CALHA/RUFO EM CHAPA COM TRANSPORTE ATÉ CAÇAMBA E CARGA</t>
  </si>
  <si>
    <t>DEMOLIÇÃO MANUAL DE TELA DE ALAMBRADO COM TRANSPORTE ATÉ CAÇAMBA E CARGA</t>
  </si>
  <si>
    <t>REMOÇÃO MANUAL DE TUBULAÇÃO (TUBO E CONEXÃO) COM TRANSPORTE ATÉ CAÇAMBA E CARGA (EXCLUSO RASGOS E ESCAVAÇÕES)</t>
  </si>
  <si>
    <t>REMOÇÃO MANUAL DE FIO/CABO ELÉTRICO COM TRANSPORTE ATÉ CAÇAMBA E CARGA</t>
  </si>
  <si>
    <t>REMOÇÃO MANUAL DE ELETRODUTO (ELETRODUTO E CONEXÃO)  COM TRANSPORTE ATÉ CAÇAMBA E CARGA (EXCLUSO RASGOS E ESCAVAÇÕES)</t>
  </si>
  <si>
    <t xml:space="preserve">REMOÇÃO MANUAL DE LUMINÁRIA COM TRANSPORTE ATÉ CAÇAMBA E CARGA </t>
  </si>
  <si>
    <t xml:space="preserve">un    </t>
  </si>
  <si>
    <t xml:space="preserve">REMOÇÃO MANUAL DE INTERRUPTOR/TOMADA ELÉTRICA/DISJUNTOR COM TRANSPORTE ATÉ CAÇAMBA E CARGA </t>
  </si>
  <si>
    <t>LIMPEZA MECÂNICA DE TERRENO</t>
  </si>
  <si>
    <t>FERRAMENTAS (MANUAIS/ELÉTRICAS) E MATERIAL DE LIMPEZA PERMANENTE DA OBRA - ÁREAS EDIFICADAS/COBERTAS/FECHADAS</t>
  </si>
  <si>
    <t>CORTE EM CAPOEIRA FINA A FOICE</t>
  </si>
  <si>
    <t>RASPAGEM E LIMPEZA MANUAL DO TERRENO</t>
  </si>
  <si>
    <t>CAPINA - (OBRAS CIVIS)</t>
  </si>
  <si>
    <t>BARRACÃO DE OBRAS PADRÃO GOINFRA ( BLOCOS,COBERTURAS, PASSARELAS E MÓVEIS), COM ALOJAMENTO E LAVANDERIA , COM PINTURA, EM CONSONÂNCIA COM AS NR's, EM ESPECIAL A NR-18, INCLUSO INSTALAÇÕES ELÉTRICAS E HIDROSSANITÁRIAS - ( COM REAPROVEITAMENTO 1 VEZ ).</t>
  </si>
  <si>
    <t>BARRACÃO DE OBRAS PADRÃO GOINFRA ( BLOCOS,COBERTURAS,PASSARELAS E MÓVEIS), SEM ALOJAMENTO E LAVANDERIA , COM PINTURA, EM CONSONÂNCIA COM AS NR's, EM ESPECIAL A NR-18, INCLUSO INSTALAÇÕES ELÉTRICAS E HIDROSSANITÁRIAS - ( COM REAPROVEITAMENTO 1 VEZ ).</t>
  </si>
  <si>
    <t xml:space="preserve">DEPÓSITO PARA CIMENTO TIPO I  COM PINTURA PADRÃO GOINFRA (2,20 X 2,262M) A=4,98 M2 ( C/ REAPROV. 1 VEZ ) - INCLUSO PALETES </t>
  </si>
  <si>
    <t xml:space="preserve">DEPÓSITO PARA CIMENTO TIPO II  COM PINTURA PADRÃO GOINFRA (3,30 X 3,30 M) A=10,89 M2 ( C/ REAPROV. 1 VEZ ) - INCLUSO PALETES </t>
  </si>
  <si>
    <t>LIGAÇÃO PROVISÓRIA DE ÁGUA ( INCLUSO RETIRADA DO ESGOTO SANITÁRIO) - PD. GOINFRA</t>
  </si>
  <si>
    <t>LIGAÇÃO PROVISÓRIA LUZ E FORÇA - PD. GOINFRA</t>
  </si>
  <si>
    <t>TAPUME EM CHAPA COMPENSADA RESINADA 6MM COM PORTÕES E FERRAGENS - PADRÃO GOINFRA</t>
  </si>
  <si>
    <t>LOCAÇÃO DA OBRA, EXECUÇÃO DE GABARITO SEM REAPROVEITAMENTO, INCLUSO PINTURA (FACE INTERNA DO RIPÃO 15CM) E PIQUETE COM TESTEMUNHA</t>
  </si>
  <si>
    <t>LOCAÇÃO DE OBRAS DE PEQUENO PORTE COM CAVALETE, INCLUSO PINTURA (FACE INTERNA DO SARRAFO 10CM) E PIQUETE COM TESTEMUNHA</t>
  </si>
  <si>
    <t>LOCAÇÃO DE PRAÇA, QUADRA, IMPLANTAÇÃO, UTILIZANDO CAVALETE, INCLUSO PIQUETE COM TESTEMUNHA</t>
  </si>
  <si>
    <t>ABERTURA DE POÇOS (CISTERNA) - ÁGUA POTÁVEL</t>
  </si>
  <si>
    <t>REVESTIMENTO DE POCOS (CISTERNA) COM TUBOS</t>
  </si>
  <si>
    <t>LAJE CIRCULAR PARA POÇOS (CISTERNA) COM ENCABEÇAMENTO</t>
  </si>
  <si>
    <t>CONSTRUÇÃO DE BANDEJA SALVA VIDAS PRIMÁRIA DE MADEIRA - LARGURA 2,50M</t>
  </si>
  <si>
    <t>CONSTRUÇÃO DE BANDEJA SALVA VIDAS SECUNDÁRIA DE MADEIRA - LARGURA 1,40M</t>
  </si>
  <si>
    <t>CONSTRUÇÃO DE BANDEJA SALVA VIDAS TERCIÁRIA DE MADEIRA - LARGURA 2,20M</t>
  </si>
  <si>
    <t>PLACA DE OBRA PLOTADA EM CHAPA METÁLICA 26 , AFIXADA EM CAVALETES DE MADEIRA DE LEI (VIGOTAS 6X12CM) - PADRÃO GOINFRA</t>
  </si>
  <si>
    <t>CONSUMO DE ESGOTO</t>
  </si>
  <si>
    <t>CONSUMO DE ÁGUA</t>
  </si>
  <si>
    <t>CONSUMO DE ENERGIA ELÉTRICA</t>
  </si>
  <si>
    <t xml:space="preserve">KWH   </t>
  </si>
  <si>
    <t>EPI/PGR/PCMSO/EXAMES/TREINAMENTOS/VISITAS - ÁREAS EDIFICADAS/COBERTAS/FECHADAS</t>
  </si>
  <si>
    <t>TRANSPORTES</t>
  </si>
  <si>
    <t>TRANSPORTE DE ENTULHO EM CAMINHÃO  INCLUSO A CARGA MANUAL</t>
  </si>
  <si>
    <t>TRANSPORTE DE ENTULHO CAÇAMBA ESTACIONÁRIA SEM CARGA</t>
  </si>
  <si>
    <t>TRANSPORTE DE ENTULHO EM CAÇAMBA ESTACIONÁRIA  INCLUSO A CARGA MANUAL</t>
  </si>
  <si>
    <t>TRANSPORTE DE ENTULHO EM CAMINHÃO SEM CARGA</t>
  </si>
  <si>
    <t>TRANSPORTE DE MATERIAIS/EQUIPAMENTOS/OUTROS ( INCLUSIVE OS DA MOBILIZAÇÃO E DESMOBILIZAÇÃO ) - CAMINHÃO CARROCERIA MADEIRA 15 T ( INCLUSO NO VALOR O RETORNO )</t>
  </si>
  <si>
    <t xml:space="preserve">tkm   </t>
  </si>
  <si>
    <t>CARGA DOS MATERIAIS/EQUIPAMENTOS/OUTROS ( INCLUSO HORA IMPRODUTIVA DO CAMINHÃO)</t>
  </si>
  <si>
    <t>DESCARGA DOS MATERIAIS/EQUIPAMENTOS/OUTROS ( INCLUSO HORA IMPRODUTIVA DO CAMINHÃO)</t>
  </si>
  <si>
    <t>MOBILIZAÇÃO DO CANTEIRO DE OBRAS - INCLUSIVE CARGA E DESCARGA E A HORA IMPRODUTIVA DO CAMINHÃO - ( EXCLUSO O TRANSPORTE )</t>
  </si>
  <si>
    <t>DESMOBILIZAÇÃO DO CANTEIRO DE OBRAS - INCLUSIVE CARGA E DESCARGA E A HORA IMPRODUTIVA DO CAMINHÃO - ( EXCLUSO O TRANSPORTE )</t>
  </si>
  <si>
    <t>SERVIÇO EM TERRA</t>
  </si>
  <si>
    <t>ESCAVACAO MANUAL DE VALAS &lt; 1 MTS. (OBRAS CIVIS)</t>
  </si>
  <si>
    <t>ESCAVAÇAO MANUAL DE VALAS PROF.1 A 2 M</t>
  </si>
  <si>
    <t>ESCAVAÇAO MANUAL DE VALAS PROF. 2 A 4 M</t>
  </si>
  <si>
    <t>REATERRO COM APILOAMENTO</t>
  </si>
  <si>
    <t>REATERRO COM APILOAMENTO MECÂNICO</t>
  </si>
  <si>
    <t>APILOAMENTO MECÂNICO</t>
  </si>
  <si>
    <t>ESCAVAÇÃO CAMPO ABERTO COM TRANSPORTE MANUAL DE TERRA</t>
  </si>
  <si>
    <t>APILOAMENTO</t>
  </si>
  <si>
    <t>ATERRO INTERNO SEM APILOAMENTO COM TRANSPORTE EM CARRINHO MÃO</t>
  </si>
  <si>
    <t>ESCAVACAO MECANICA</t>
  </si>
  <si>
    <t>CARGA MECANIZADA</t>
  </si>
  <si>
    <t>TRANSPORTE DE MATERIAL ESCAVADO M3.KM</t>
  </si>
  <si>
    <t xml:space="preserve">m3km  </t>
  </si>
  <si>
    <t>ESPALHAMENTO MECANICO</t>
  </si>
  <si>
    <t>COMPACTAÇÃO MECÂNICA COM CONTROLE DA UMIDADE (95% PN)</t>
  </si>
  <si>
    <t>COMPACTAÇÃO MECÂNICA SEM CONTROLE LABORATÓRIO</t>
  </si>
  <si>
    <t>TRANSPORTE COM LÂMINA ATE 100 M - (OBRAS CIVIS)</t>
  </si>
  <si>
    <t>INDENIZAÇÃO DE JAZIDA</t>
  </si>
  <si>
    <t xml:space="preserve">REGULARIZAÇÃO DO TERRENO SEM APILOAMENTO COM TRANSPORTE MANUAL DA TERRA ESCAVADA </t>
  </si>
  <si>
    <t xml:space="preserve">SOLO CIMENTO 1:12 </t>
  </si>
  <si>
    <t>FUNDAÇÕES E SONDAGENS</t>
  </si>
  <si>
    <t>SONDAGENS PARA INTERIOR - (OBRAS CIVIS)</t>
  </si>
  <si>
    <t>TRANSPORTE EQUIPAMENTOS PARA SONDAGEM (INCLUSO VALOR DE RETORNO)</t>
  </si>
  <si>
    <t xml:space="preserve">Km    </t>
  </si>
  <si>
    <t>SONDAGENS PARA GOIÂNIA - (OBRAS CIVIS)</t>
  </si>
  <si>
    <t>EMBASAMENTO COM TIJOLO COMUM</t>
  </si>
  <si>
    <t>EMBASAMENTO COM PEDRA MARROADA</t>
  </si>
  <si>
    <t>TRAÇO DE CONCRETO</t>
  </si>
  <si>
    <t>CORPO DE PROVA</t>
  </si>
  <si>
    <t>ESTACA A TRADO DIAM.25 CM SEM FERRO</t>
  </si>
  <si>
    <t xml:space="preserve">M     </t>
  </si>
  <si>
    <t>ESTACA A TRADO DIAM.30 CM SEM FERRO</t>
  </si>
  <si>
    <t>PEDRA MARROADA COM LANCAMENTO</t>
  </si>
  <si>
    <t>ESCAVACAO MANUAL DE VALAS (SAPATAS/BLOCOS)</t>
  </si>
  <si>
    <t>APILOAMENTO (BLOCOS/SAPATAS)</t>
  </si>
  <si>
    <t>REATERRO COM APILOAMENTO MANUAL (BLOCOS/SAPATAS)</t>
  </si>
  <si>
    <t>REATERRO COM APILOAMENTO MECÂNICO (BLOCOS/SAPATAS)</t>
  </si>
  <si>
    <t>APILOAMENTO MECÂNICO (BLOCOS/SAPATAS)</t>
  </si>
  <si>
    <t>ESCAVACAO TUBULOES A CEU ABERTO - (OBRAS CIVIS)</t>
  </si>
  <si>
    <t>ALARGAMENTO DE BASE PARA TUBULOES - (OBRAS CIVIS)</t>
  </si>
  <si>
    <t>FORMA TABUA PINHO PARA FUNDACOES U=3V - (OBRAS CIVIS)</t>
  </si>
  <si>
    <t>PREPARO COM BETONEIRA E TRANSPORTE MANUAL  DE CONCRETO FCK=15 MPA - (O.C.)</t>
  </si>
  <si>
    <t>PREPARO COM BETONEIRA E TRANSPORTE MANUAL DE CONCRETO FCK=20 MPA - (O.C.)</t>
  </si>
  <si>
    <t>CONCRETO USINADO BOMBEÁVEL FCK=15 MPA  - (O.C.)</t>
  </si>
  <si>
    <t>CONCRETO USINADO CONVENCIONAL FCK=15 MPA COM TRANSPORTE MANUAL - (O.C.)</t>
  </si>
  <si>
    <t xml:space="preserve">PREPARO COM BETONEIRA E TRANSPORTE MANUAL DE CONCRETO PARA LASTRO  - </t>
  </si>
  <si>
    <t xml:space="preserve">PREPARO SEM BETONEIRA E TRANSPORTE MANUAL DE CONCRETO PARA LASTRO  - </t>
  </si>
  <si>
    <t>LANÇAMENTO/APLICAÇÃO/ADENSAMENTO DE CONCRETO EM FUNDAÇÃO- (O.C.)</t>
  </si>
  <si>
    <t>LASTRO DE BRITA (OBRAS CIVIS)</t>
  </si>
  <si>
    <t xml:space="preserve">PREPARO COM BETONEIRA E TRANSPORTE MANUAL DE CONCRETO FCK=30 MPA </t>
  </si>
  <si>
    <t>PREPARO COM BETONEIRA E TRANSPORTE MANUAL DE CONCRETO FCK=25 MPA</t>
  </si>
  <si>
    <t>CONCRETO USINADO CONVENCIONAL FCK=20  MPA COM TRANSPORTE MANUAL (O.C .)</t>
  </si>
  <si>
    <t>CONCRETO USINADO CONVENCIONAL FCK=25 MPA COM TRANSPORTE MANUAL (O.C.)</t>
  </si>
  <si>
    <t>CONCRETO USINADO CONVENCIONAL FCK=30 MPA COM TRANSPORTE MANUAL (O.C.)</t>
  </si>
  <si>
    <t>CONCRETO USINADO BOMBEÁVEL FCK=20 MPA (O.C.)</t>
  </si>
  <si>
    <t>CONCRETO USINADO BOMBEÁVEL FCK=25 MPA (O.C.)</t>
  </si>
  <si>
    <t>CONCRETO USINADO BOMBEÁVEL FCK=30 MPA (O.C.)</t>
  </si>
  <si>
    <t>TAXA DE BOMBEAMENTO CONCRETO MÍNIMO - 10 M3 (O.C.)</t>
  </si>
  <si>
    <t>LANÇAMENTO/APLICAÇÃO/ADENSAMENTO MANUAL DE CONCRETO - (O.C.)</t>
  </si>
  <si>
    <t>LANÇAMENTO/APLICAÇÃO/ADENSAMENTO DE CONCRETO USINADO BOMBEADO EM FUNDAÇÃO</t>
  </si>
  <si>
    <t>ACO CA-25 - 6,3 MM (1/4") - (OBRAS CIVIS)</t>
  </si>
  <si>
    <t xml:space="preserve">Kg    </t>
  </si>
  <si>
    <t>ACO CA-50A - 6,3 MM (1/4") - (OBRAS CIVIS)</t>
  </si>
  <si>
    <t>ACO CA 50-A - 8,0 MM (5/16") - (OBRAS CIVIS)</t>
  </si>
  <si>
    <t>ACO CA-50A - 10,0 MM (3/8") - (OBRAS CIVIS)</t>
  </si>
  <si>
    <t>ACO CA 50-A - 12,5 MM (1/2") - (OBRAS CIVIS)</t>
  </si>
  <si>
    <t>ACO CA - 50 - 16,0 MM (5/8") - (OBRAS CIVIS)</t>
  </si>
  <si>
    <t>ACO CA-50 A - 20,0 MM (3/4") - (OBRAS CIVIS)</t>
  </si>
  <si>
    <t>ACO CA 50-A - 25,0 MM (1") - (OBRAS CIVIS)</t>
  </si>
  <si>
    <t>ACO CA 60-B 4,2 MM - (OBRAS CIVIS)</t>
  </si>
  <si>
    <t>ACO CA-60 - 5,0 MM - (OBRAS CIVIS)</t>
  </si>
  <si>
    <t>ESTRUTURA</t>
  </si>
  <si>
    <t>VERGA/CONTRAVERGA EM CONCRETO ARMADO FCK = 20 MPA</t>
  </si>
  <si>
    <t>ESCORAMENTO METALICO - VIGAS/LAJES (ALUGUEL/MES)</t>
  </si>
  <si>
    <t>ANDAIME METALICO TORRE (ALUGUEL/MES)</t>
  </si>
  <si>
    <t>ANDAIME METALICO FACHADEIRO (ALUGUEL/MES)</t>
  </si>
  <si>
    <t>EPS 20 MM PARA JUNTA DILATAÇÃO</t>
  </si>
  <si>
    <t>FORMA CHAPA DE COMPENSADO RESINADO 6 MM U=3V (PARA PLACAS/TAMPAS E DIVISÓRIAS PRÉ-MOLDADAS EM CONCRETO)</t>
  </si>
  <si>
    <t>FORMA DE TABUA CINTA BALDRAME U=8 VEZES</t>
  </si>
  <si>
    <t>FORMA DE TABUA CINTA/PILAR SOBRE/ENTRE ALVENARIA U=8 VEZES</t>
  </si>
  <si>
    <t>FORMA CURVA COM TABUA E CHAPA DE COMPENSADO RESINADO U=2 V - (O.C.)</t>
  </si>
  <si>
    <t>FORMA TABUA COM REAPROVEITAMENTO 2 VEZES - (OBRAS CIVIS)</t>
  </si>
  <si>
    <t>FORMA CHAPA DE COMPENSADO RESINADO 12 MM U=3 V (OBRAS CIVIS)</t>
  </si>
  <si>
    <t>FORMA CHAPA DE COMPENSADO PLASTIFICADO 17MM U=4 V (OBRAS CIVIS)</t>
  </si>
  <si>
    <t>FORMA CHAPA DE COMPENSADO PLASTIFICADO 17MM U=7 V - (OBRAS CIVIS)</t>
  </si>
  <si>
    <t>FORMA CHAPA DE COMPENSADO RESINADO 12MM-VIGA/PILAR U=1V - (OBRAS CIVIS)</t>
  </si>
  <si>
    <t>FORMA CHAPA DE COMPENSADO RESINADO 12MM-VIGA/PILAR U=2V - (OBRAS CIVIS)</t>
  </si>
  <si>
    <t>FORMA CHAPA DE COMPENSADO RESINADO 12MM-VIGA/PILAR U=3V - (OBRAS CIVIS)</t>
  </si>
  <si>
    <t>FORMA CHAPA DE COMPENSADO RESINADO 12MM-VIGA/PILAR U=4V - (OBRAS CIVIS)</t>
  </si>
  <si>
    <t>FORMA CHAPA DE COMPENSADO PLASTIFICADO 12MM-U=5V - (OBRAS CIVIS)</t>
  </si>
  <si>
    <t>FORMA CHAPA DE COMPENSADO PLASTIFICADO 12MM-VIGA/PILAR U=3V - (OBRAS CIVIS)</t>
  </si>
  <si>
    <t>FORMA CHAPA DE COMPENSADO PLASTIFICADO 12MM-VIGA/PILAR U=2V - (OBRAS CIVIS)</t>
  </si>
  <si>
    <t>FORMA CHAPA DE COMPENSADO PLASTIFICADO 12 MM-VIGA/PILAR U=1V- (OBRAS CIVIS)</t>
  </si>
  <si>
    <t>ACO CA-50-A - 6,3 MM (1/4") - (OBRAS CIVIS)</t>
  </si>
  <si>
    <t>ACO CA-50 A - 8,0 MM (5/16") - (OBRAS CIVIS)</t>
  </si>
  <si>
    <t>ACO CA-50A - 12,5 MM (1/2") - (OBRAS CIVIS)</t>
  </si>
  <si>
    <t>ACO CA-50 - 16,0 MM (5/8") - (OBRAS CIVIS)</t>
  </si>
  <si>
    <t>ACO CA 50-A - 20,0 MM (3/4") - (OBRAS CIVIS)</t>
  </si>
  <si>
    <t>ACO CA-60B - 4,2 MM - (OBRAS CIVIS)</t>
  </si>
  <si>
    <t>ACO CA - 60 - 5,0 MM - (OBRAS CIVIS)</t>
  </si>
  <si>
    <t>LASTRO DE BRITA - (OBRAS CIVIS)</t>
  </si>
  <si>
    <t>PREPARO COM BETONEIRA E TRANSPORTE MANUAL DE CONCRETO FCK-15 - (O.C.)</t>
  </si>
  <si>
    <t>PREPARO COM BETONEIRA E TRANSPORTE MANUAL DE CONCRETO FCK-20 - (O.C.)</t>
  </si>
  <si>
    <t>CONCRETO USINADO BOMBEÁVEL FCK=15 MPA - (O.C.)</t>
  </si>
  <si>
    <t>CONCRETO USINADO CONVENCIONAL FCK=20 MPA COM TRANSPORTE MANUAL- (O.C.)</t>
  </si>
  <si>
    <t>PREPARO COM BETONEIRA E TRANSPORTE MANUAL DE CONCRETO PARA LASTRO - (O.C.)</t>
  </si>
  <si>
    <t>CONCRETO USINADO CONVENCIONAL  FCK=15 MPA COM TRANSPORTE MANUAL - (O.C.)</t>
  </si>
  <si>
    <t xml:space="preserve">PREPARO COM BETONEIRA E TRANSPORTE MANUAL DE CONCRETO FCK=25 MPA </t>
  </si>
  <si>
    <t>CONCRETO USINADO CONVENCIONAL FCK=25 MPA COM TRANSPORTE MANUAL - (O.C.)</t>
  </si>
  <si>
    <t>CONCRETO USINADO CONVENCIONAL FCK=30 MPA COM TRANSPORTE MANUAL - (O.C.)</t>
  </si>
  <si>
    <t>LANÇAMENTO/APLICAÇÃO/ADENSAMENTO DE CONCRETO USINADO BOMBEADO EM ESTRUTURA - (O.C.)</t>
  </si>
  <si>
    <t>LANÇAMENTO/APLICAÇÃO/ADENSAMENTO MANUAL DE CONCRETO - (OBRAS CIVIS)</t>
  </si>
  <si>
    <t>LANÇAMENTO/APLICAÇÃO/ADENSAMENTO DE CONCRETO EM ESTRUTURA - (O.C.)</t>
  </si>
  <si>
    <t>TAXA DE BOMBEAMENTO CONCRETO-MÍNIMO  10 M3 - (O.C.)</t>
  </si>
  <si>
    <t>FORRO EM LAJE PRE-MOLDADA INCLUSO CAPEAMENTO/ARMADURA DE DISTRIBUIÇÃO/ESCORAMENTO E FORMA/DESFORMA</t>
  </si>
  <si>
    <t>PISO EM LAJE PRÉ-MOLDADA INCLUSO CAPEAMENTO/ARMADURA DE DISTRIBUIÇÃO/ESCORAMENTO E FORMA/DESFORMA</t>
  </si>
  <si>
    <t>ESCORAMENTO, MONTAGEM E DESFORMA DA LAJE "TRELIÇADA" - U=1 VEZ</t>
  </si>
  <si>
    <t>ESCORAMENTO, MONTAGEM E DESFORMA DA LAJE "TRELIÇADA" - U=2 VEZES</t>
  </si>
  <si>
    <t>ESCORAMENTO, MONTAGEM E DESFORMA DA LAJE "TRELIÇADA" - U=3 VEZES</t>
  </si>
  <si>
    <t>RECUPERAÇÃO E TRATAMENTO EM ESTRUTURAS DE CONCRETO:</t>
  </si>
  <si>
    <t xml:space="preserve">S/U   </t>
  </si>
  <si>
    <t>DEFINIÇÃO E DEMARCAÇÃO DA ÁREA DE REPARO DE ESTRUTURAS UTILIZANDO DISCO DE CORTE</t>
  </si>
  <si>
    <t>PREPARAÇÃO DO SUBSTRATO PARA REPARO EM ESTRUTURA DE CONCRETO POR APICOAMENTO MANUAL DA SUPERFÍCIE</t>
  </si>
  <si>
    <t>ESCARIFICAÇÃO MANUAL, CORTE DE CONCRETO ATÉ 3CM DE PROFUNDIDADE</t>
  </si>
  <si>
    <t>LIMPEZA DE ARMADURA OU CHAPA METÁLICA COM FURADEIRA E BROCA</t>
  </si>
  <si>
    <t>ESCOVAMENTO MANUAL DE ARMADURA OU CHAPA METÁLICA</t>
  </si>
  <si>
    <t>ESCOVAMENTO MANUAL DE SUBSTRATO</t>
  </si>
  <si>
    <t>LIMPEZA DO SUBSTRATO COM APLICAÇÃO DE JATO DE ÁGUA FRIA</t>
  </si>
  <si>
    <t>PROTEÇÃO DE ARMADURA CONTRA CORROSÃO A BASE DE ZINCO - 2 DEMÃOS</t>
  </si>
  <si>
    <t>PINTURA A BASE DE SILANO SILOXANO PARA PROTEÇÃO DE SUPERFÍCIES INTERNAS/EXTERNAS DE ESTRUTURA DE CONCRETO - 2 DEMÃOS</t>
  </si>
  <si>
    <t>REPARO PROFUNDO EM ESTRUTURA COM ARGAMASSA SECA TIPO "DRY PACK" ISENTA DE RETRAÇÃO - ESPESSURA DE 3 A 10CM E FCK &gt; 25 MPA</t>
  </si>
  <si>
    <t>CURA QUÍMICA PARA SUBSTRATO CIMENTÍCIO</t>
  </si>
  <si>
    <t>APLICAÇÃO, COM POSTERIOR REMOÇÃO COM JATO DE ÁGUA, DE ÁCIDO MURIÁTICO (1:20) E APLICAÇÃO, COM POSTERIOR REMOÇÃO COM JATO DE ÁGUA, DE HIDRÓXIDO DE AMÔNIO (1:10)</t>
  </si>
  <si>
    <t>TRATAMENTO DE CONCRETO APARENTE 2 DEMÃOS (COM PINTURA DE CIMENTO CP32/CIMENTO BRANCO/POLÍMEROS ACRÍLICOS/ÁGUA - TRAÇO: 1 POLÍM.:6,6667 CP32: 3,3333 CIBRANCO - EM VOLUME) - INCLUSA A LAVAGEM COM JATO D'ÁGUA</t>
  </si>
  <si>
    <t>INST. ELET./TELEFONICA/CABEAMENTO ESTRUTURADO</t>
  </si>
  <si>
    <t>ALÇA PRÉ-FORMADA DE DISTRIBUIÇÃO CA/CAA 4 AWG</t>
  </si>
  <si>
    <t xml:space="preserve">ANEL GUIA Nº 02 </t>
  </si>
  <si>
    <t>ANILHA PLÁSTICA 25 CM</t>
  </si>
  <si>
    <t>ARAME DE AÇO GALVANIZADO Nº 12 BWG</t>
  </si>
  <si>
    <t>ARAME GALVANIZADO 12 BWG</t>
  </si>
  <si>
    <t>ARMACAO SECUNDARIA LEVE 1 ELEMENTO</t>
  </si>
  <si>
    <t>ARMACAO SECUNDARIA LEVE 2 ELEMENTOS</t>
  </si>
  <si>
    <t>ARMACAO SECUNDARIA LEVE 3 ELEMENTOS</t>
  </si>
  <si>
    <t>ARMACAO SECUNDARIA LEVE 4 ELEMENTOS</t>
  </si>
  <si>
    <t>ARMACAO SECUNDARIA PESADA 1 ELEMENTO</t>
  </si>
  <si>
    <t>ARMACAO SECUNDARIA PESADA 2 ELEMENTOS</t>
  </si>
  <si>
    <t>ARMACAO SECUNDARIA PESADA 3 ELEMENTOS</t>
  </si>
  <si>
    <t>ARMACAO SECUNDARIA PESADA 4 ELEMENTOS</t>
  </si>
  <si>
    <t>ARRUELA QUAD.ACO GALVANIZADO 3X38X38MM FURO 18MM</t>
  </si>
  <si>
    <t>ARRUELA LISA D=1/4"</t>
  </si>
  <si>
    <t>ARRUELA LISA D=5/16"</t>
  </si>
  <si>
    <t>ATERRAMENTO - SOLDA EXOTÉRMICA - CARTUCHO 32 G</t>
  </si>
  <si>
    <t>ATERRAMENTO - SOLDA EXOTÉRMICA - CARTUCHO 45 G</t>
  </si>
  <si>
    <t>ATERRAMENTO - SOLDA EXOTÉRMICA - CARTUCHO 90 G</t>
  </si>
  <si>
    <t>ATERRAMENTO - SOLDA EXOTÉRMICA - CARTUCHO 115 G</t>
  </si>
  <si>
    <t>ATERRAMENTO - SOLDA EXOTÉRMICA - CARTUCHO 150 G</t>
  </si>
  <si>
    <t>BARRA DE COBRE 1" X 1/8" (0,8052 KG/M)</t>
  </si>
  <si>
    <t>BARRA DE COBRE 1" X 3/16" (1,0432 KG/M)</t>
  </si>
  <si>
    <t>BARRA DE COBRE 1.1/2" X 1/8" (1,0483 KG/M)</t>
  </si>
  <si>
    <t>BARRA DE COBRE 1.1/2" X 3/16" (1,5648 KG/M)</t>
  </si>
  <si>
    <t>BARRA DE COBRE 1.1/4" X 3/16" (1,3040 KG/M)</t>
  </si>
  <si>
    <t>BARRA DE COBRE 1/2" X 3/16" (0,5216 KG/M)</t>
  </si>
  <si>
    <t>BARRA DE COBRE 2" X 1/8" (1,3905 KG/M)</t>
  </si>
  <si>
    <t>BARRA DE COBRE 2" X 3/16"  (2,0865 KG/M)</t>
  </si>
  <si>
    <t>BARRA DE COBRE 3/4" X 3/16" (0,7823 KG/M)</t>
  </si>
  <si>
    <t>BARRA DE COBRE 3/4"X1/8" (0,5214 KG/M)</t>
  </si>
  <si>
    <t>BARRA DE COBRE  2" X 1/4" ( 2,870 KG/M)</t>
  </si>
  <si>
    <t>BASE METÁLICA PARA MASTRO 1.1/2"</t>
  </si>
  <si>
    <t>BLOCO BER-10 (BLOCO DE ENGATE RAPIDO)</t>
  </si>
  <si>
    <t>BLOCO TELEFONICO BLI-10 COM CANALETA</t>
  </si>
  <si>
    <t>BORNE TERMINAL SAK 2,5 MM2</t>
  </si>
  <si>
    <t>BORNE TERMINAL SAK 4 MM2</t>
  </si>
  <si>
    <t>BORNE TERMINAL SAK 6 MM2</t>
  </si>
  <si>
    <t>BORNE TERMINAL SAK 10 MM2</t>
  </si>
  <si>
    <t>BORNE TERMINAL SAK 16 MM2</t>
  </si>
  <si>
    <t>BORNE TERMINAL SAK 25 MM2</t>
  </si>
  <si>
    <t>BORNE TERMINAL SAK 35 MM2</t>
  </si>
  <si>
    <t>BORNE TERMINAL SAK 50 MM2</t>
  </si>
  <si>
    <t>BORNE TERMINAL SAK 70 MM2</t>
  </si>
  <si>
    <t>BORNE TERMINAL SAK 95 MM2</t>
  </si>
  <si>
    <t>BORNE TERMINAL SAK 120 MM2</t>
  </si>
  <si>
    <t>BORNE TERMINAL SAK 150 MM2</t>
  </si>
  <si>
    <t>BOTOEIRA "LIGA-DESLIGA" DE EMBUTIR 30A</t>
  </si>
  <si>
    <t>BOTOEIRA "LIGA-DESLIGA" PARA INSTALAÇÃO EM PORTA  DE QUADRO</t>
  </si>
  <si>
    <t>BOX CURVO DIAMETRO 1/2"</t>
  </si>
  <si>
    <t>BOX CURVO DIAMETRO 3/4"</t>
  </si>
  <si>
    <t>BOX CURVO DIAMETRO 1"</t>
  </si>
  <si>
    <t>BOX RETO DIAMETRO 1/2"</t>
  </si>
  <si>
    <t>BOX RETO DIAMETRO 3/4"</t>
  </si>
  <si>
    <t>BOX RETO DIAMETRO 1"</t>
  </si>
  <si>
    <t>BRACADEIRA METALICA TIPO "U" DIAM.1/2"</t>
  </si>
  <si>
    <t>BRACADEIRA METALICA TIPO "U" DIAM. 3/4"</t>
  </si>
  <si>
    <t>BRACADEIRA METALICA TIPO "U" DIAM. 1"</t>
  </si>
  <si>
    <t>BRACADEIRA METALICA TIPO "U" DIAM. 1.1/4"</t>
  </si>
  <si>
    <t>BRACADEIRA METALICA TIPO "U" DIAM. 1.1/2"</t>
  </si>
  <si>
    <t>BRACADEIRA METALICA TIPO "U" DIAM. 2"</t>
  </si>
  <si>
    <t>BRACADEIRA METALICA TIPO "U" DIAM. 2.1/2"</t>
  </si>
  <si>
    <t>BRACADEIRA METALICA TIPO "U" DIAM. 3"</t>
  </si>
  <si>
    <t>BRACADEIRA METALICA TIPO "U" DIAM. 4"</t>
  </si>
  <si>
    <t>BRACADEIRA METALICA TIPO "D" DIAM. 1/2"</t>
  </si>
  <si>
    <t>BRACADEIRA METALICA TIPO "D" DIAM. 3/4"</t>
  </si>
  <si>
    <t>BRACADEIRA METALICA TIPO "D" DIAM. 1"</t>
  </si>
  <si>
    <t>BRACADEIRA METALICA TIPO "D" DIAM. 1.1/4"</t>
  </si>
  <si>
    <t>BRACADEIRA METALICA TIPO "D" DIAM. 1.1/2"</t>
  </si>
  <si>
    <t>BRACADEIRA METALICA TIPO "D" DIAM. 2"</t>
  </si>
  <si>
    <t>BRACADEIRA METALICA TIPO "D" DIAM. 2.1/2"</t>
  </si>
  <si>
    <t>BRACADEIRA METALICA TIPO "D" DIAM. 3"</t>
  </si>
  <si>
    <t>BRACADEIRA METALICA TIPO "D" DIAM. 4"</t>
  </si>
  <si>
    <t>BRAÇADEIRA PARA 3 ESTAIS 1.1/2"</t>
  </si>
  <si>
    <t>SUPORTE METÁLICO PARA TUBO 2" COM CHUMBADOR</t>
  </si>
  <si>
    <t>BRAÇO C AÇO GALVANIZADO , CONFORME NTD-17</t>
  </si>
  <si>
    <t>BUCHA DE NYLON S-5</t>
  </si>
  <si>
    <t>BUCHA DE NYLON S-6</t>
  </si>
  <si>
    <t>BUCHA DE NYLON S-8</t>
  </si>
  <si>
    <t>BUCHA DE NYLON S-10</t>
  </si>
  <si>
    <t>BUCHA DE NYLON S-12</t>
  </si>
  <si>
    <t>BUCHA E ARRUELA METALICA DIAM. 1/2"</t>
  </si>
  <si>
    <t xml:space="preserve">PR    </t>
  </si>
  <si>
    <t>BUCHA E ARRUELA METALICA DIAM. 3/4"</t>
  </si>
  <si>
    <t>BUCHA E ARRUELA METALICA DIAM. 1"</t>
  </si>
  <si>
    <t>BUCHA E ARRUELA METALICA DIAM. 1.1/4"</t>
  </si>
  <si>
    <t>BUCHA E ARRUELA METALICA DIAM. 1.1/2"</t>
  </si>
  <si>
    <t>BUCHA E ARRUELA METALICA DIAM. 2"</t>
  </si>
  <si>
    <t>BUCHA E ARRUELA METALICA DIAM. 2.1/2"</t>
  </si>
  <si>
    <t>BUCHA E ARRUELA METALICA DIAM. 3"</t>
  </si>
  <si>
    <t>BUCHA E ARRUELA METALICA DIAM. 4"</t>
  </si>
  <si>
    <t>BUCHA S-6 PARA TIJOLO FURADO</t>
  </si>
  <si>
    <t>BUCHA S-8 PARA TIJOLO FURADO</t>
  </si>
  <si>
    <t>BUCHA S-10 PARA TIJOLO FURADO</t>
  </si>
  <si>
    <t>CABECOTE DE LIGA DE ALUMINIO DIAM. 3/4"</t>
  </si>
  <si>
    <t>CABECOTE DE LIGA DE ALUMINIO DIAM. 1"</t>
  </si>
  <si>
    <t>CABECOTE DE LIGA DE ALUMINIO DIAM. 1.1/4"</t>
  </si>
  <si>
    <t>CABECOTE DE LIGA DE ALUMINIO DIAM. 1.1/2"</t>
  </si>
  <si>
    <t>CABECOTE DE LIGA DE ALUMINIO DIAM. 2"</t>
  </si>
  <si>
    <t>CABECOTE DE LIGA DE ALUMINIO DIAM. 2.1/2"</t>
  </si>
  <si>
    <t>CABECOTE DE LIGA DE ALUMINIO DIAM. 3"</t>
  </si>
  <si>
    <t>CABECOTE DE LIGA DE ALUMINIO DIAM. 4"</t>
  </si>
  <si>
    <t>CABO EPR/XLPE (90°C) 1KV - 10MM2</t>
  </si>
  <si>
    <t>CABO FLEXÍVEL EPR/XLPE (90°C), 0,6/1 KV, 16 MM2</t>
  </si>
  <si>
    <t>CABO FLEXÍVEL EPR/XLPE (90°C), 0,6/1 KV, 25MM2</t>
  </si>
  <si>
    <t>CABO EPR/XLPE (90°C) 1 KV - 35 MM2</t>
  </si>
  <si>
    <t>CABO FLEXÍVEL EPR/XLPE (90°C), 0,6/1 KV, 50 MM2</t>
  </si>
  <si>
    <t>CABO EPR/XLPE (90°C) 1 KV - 70 MM2</t>
  </si>
  <si>
    <t>CABO FLEXÍVEL EPR/XLPE (90°C), 0,6/1 KV, 95 MM2</t>
  </si>
  <si>
    <t>CABO FLEXÍVEL EPR/XLPE (90°C), 0,6/1 KV, 120 MM2</t>
  </si>
  <si>
    <t>CABO FLEXÍVEL EPR/XLPE (90°C), 0,6/1 KV, 150 MM2</t>
  </si>
  <si>
    <t>CABO EPR/XLPE (90°C) 1 KV - 185 MM2</t>
  </si>
  <si>
    <t>CABO DE COBRE XLPE (90°C) 15 KV - 50 MM2</t>
  </si>
  <si>
    <t>CABO DE AÇO ALMA DE FIBRA 1/4"</t>
  </si>
  <si>
    <t>CABO DE ALUMÍNIO CA 2 AWG</t>
  </si>
  <si>
    <t>CABO AGRUPADO PVC (70ºC) 1KV 4 X 2,5 MM2</t>
  </si>
  <si>
    <t>CABO AGRUPADO PVC (70ºC) 1KV 4 X 4 MM2</t>
  </si>
  <si>
    <t>CABO AGRUPADO PVC (70ºC) 1KV 4 X 6 MM2</t>
  </si>
  <si>
    <t>CABO AGRUPADO PVC (70ºC) 1KV 4 X 10 MM2</t>
  </si>
  <si>
    <t>CABO AGRUPADO PVC (70ºC) 1KV 4 X 16 MM2</t>
  </si>
  <si>
    <t>CABO AGRUPADO PVC (70ºC) 1KV 4 X 25 MM2</t>
  </si>
  <si>
    <t>CABO DE COBRE NU 10 MM2 (11,11M /KG)</t>
  </si>
  <si>
    <t>CABO DE COBRE NU 16 MM2 (6,94 M/KG)</t>
  </si>
  <si>
    <t>CABO DE COBRE NU 25 MM2 (4,73 M /KG)</t>
  </si>
  <si>
    <t>CABO DE COBRE NU 35 MM2</t>
  </si>
  <si>
    <t>CABO DE COBRE NU 50 MM2</t>
  </si>
  <si>
    <t>CABO DE COBRE NU 70 MM2</t>
  </si>
  <si>
    <t>CABO DE COBRE NU 95 MM2</t>
  </si>
  <si>
    <t>CABO FLEXIVEL PARALELO 2 X 1,5 MM2</t>
  </si>
  <si>
    <t>CABO FLEXIVEL PARALELO 2 X 2,5 MM2</t>
  </si>
  <si>
    <t>CABO FLEXIVEL PARALELO 2 X 1,0 MM2</t>
  </si>
  <si>
    <t>CABO ISOLADO PP 3 X 4,0 MM2</t>
  </si>
  <si>
    <t>CABO ISOLADO PP 3 X 2,5 MM2</t>
  </si>
  <si>
    <t>CABO FLEXÍVEL, PVC (70° C), 450/750 V, 2,5 MM2</t>
  </si>
  <si>
    <t>CABO FLEXÍVEL, PVC (70° C), 450/750 V, 4 MM2</t>
  </si>
  <si>
    <t>CABO FLEXÍVEL, PVC (70° C), 450/750 V, 6 MM2</t>
  </si>
  <si>
    <t>CABO FLEXÍVEL, PVC (70° C), 450/750 V, 10 MM2</t>
  </si>
  <si>
    <t>CABO FLEXÍVEL, PVC (70° C), 450/750 V, 16 MM2</t>
  </si>
  <si>
    <t>CABO FLEXÍVEL, PVC (70° C), 450/750 V, 25 MM2</t>
  </si>
  <si>
    <t>CABO FLEXÍVEL, PVC (70° C), 450/750 V, 35 MM2</t>
  </si>
  <si>
    <t>CABO FLEXÍVEL PVC (70° C), 0,6/1 KV, 1,5 MM2</t>
  </si>
  <si>
    <t>CABO FLEXÍVEL PVC (70° C), 0,6/1 KV, 2,5 MM2</t>
  </si>
  <si>
    <t>CABO FLEXÍVEL PVC (70° C), 0,6/1 KV, 4 MM2</t>
  </si>
  <si>
    <t>CABO FLEXÍVEL PVC (70° C), 0,6/1 KV, 6 MM2</t>
  </si>
  <si>
    <t>CABO FLEXÍVEL PVC (70° C), 0,6/1 KV, 10 MM2</t>
  </si>
  <si>
    <t>CABO FLEXÍVEL PVC (70° C), 0,6/1 KV, 16 MM2</t>
  </si>
  <si>
    <t>CABO FLEXÍVEL PVC (70° C), 0,6/1 KV, 25 MM2</t>
  </si>
  <si>
    <t>CABO FLEXÍVEL PVC (70° C), 0,6/1 KV, 35 MM2</t>
  </si>
  <si>
    <t>CABO FLEXÍVEL PVC (70° C), 0,6/1 KV, 50 MM2</t>
  </si>
  <si>
    <t>CABO FLEXÍVEL PVC (70° C), 0,6/1 KV, 70 MM2</t>
  </si>
  <si>
    <t>CABO FLEXÍVEL PVC (70° C), 0,6/1 KV, 95 MM2</t>
  </si>
  <si>
    <t>CABO FLEXÍVEL PVC (70° C), 0,6/1 KV, 120 MM2</t>
  </si>
  <si>
    <t>CABO FLEXÍVEL PVC (70° C), 0,6/1 KV, 150 MM2</t>
  </si>
  <si>
    <t>CABO FLEXÍVEL PVC (70° C), 0,6/1 KV, 185 MM2</t>
  </si>
  <si>
    <t>CABO FLEXÍVEL PVC (70° C), 0,6/1 KV, 300 MM2</t>
  </si>
  <si>
    <t>CABO TELEFONICO CCI-50 1 PAR</t>
  </si>
  <si>
    <t>CABO TELEFONICO CCI-50 2 PARES</t>
  </si>
  <si>
    <t>CABO TELEFONICO CCI-50 3 PARES</t>
  </si>
  <si>
    <t>CABO TELEFONICO CCE-50 2 PARES</t>
  </si>
  <si>
    <t>CABO TELEFONICO CCE-50 3 PARES</t>
  </si>
  <si>
    <t>CABO TELEFONICO CI-50,10 PARES (USO INTERNO)</t>
  </si>
  <si>
    <t>CABO TELEFONICO CI-50,20 PARES (USO INTERNO)</t>
  </si>
  <si>
    <t>CABO TELEFONICO CI-50,30 PARES (USO INTERNO)</t>
  </si>
  <si>
    <t>CABO TELEFONICO CI-50,50 PARES (USO INTERNO)</t>
  </si>
  <si>
    <t>CABO TELEFONICO CTP-APL-50 DE 10 PARES (USO EXTERNO)</t>
  </si>
  <si>
    <t>CABO TELEFON. CTP-APL-50 DE 20 PARES (USO EXTERNO)</t>
  </si>
  <si>
    <t>CABO TELEFONICO CTP-APL-50 DE 30 PARES (USO EXTERNO)</t>
  </si>
  <si>
    <t>CABO UTP-4P, CAT. 6 , 24 AWG</t>
  </si>
  <si>
    <t>CAIXA "ARSTOP" C/1 TOMADA HEXAGONAL 2P+T E 1 DISJ.MONOP.20A</t>
  </si>
  <si>
    <t>CAIXA 75X75X31 MM (LINHA X OU EQUIVALENTE)</t>
  </si>
  <si>
    <t xml:space="preserve">CAIXA DE PASSAGEM - ESCAVAÇÃO MANUAL / REATERRO/ APILOAMENTO DO FUNDO </t>
  </si>
  <si>
    <t>CAIXA DE PASSAGEM -  TAMPA EM CONCRETO ARMADO 25 MPA E=5CM</t>
  </si>
  <si>
    <t xml:space="preserve">CAIXA DE PASSAGEM -  ALVENARIA DE 1/2 VEZ COM REVESTIMENTO INTERNO EM REBOCO PAULISTA A-14 </t>
  </si>
  <si>
    <t xml:space="preserve">  m2    </t>
  </si>
  <si>
    <t>CAIXA DE PASSAGEM - ALVENARIA DE 1 VEZ COM REVESTIMENTO INTERNO EM REBOCO PAULISTA A-14</t>
  </si>
  <si>
    <t>CAIXA DE PASSAGEM - LASTRO DE BRITA PARA O FUNDO</t>
  </si>
  <si>
    <t>CAIXA DE PASSAGEM - LASTRO DE CONCRETO 20 MPA E=5CM PARA O FUNDO</t>
  </si>
  <si>
    <t>CAIXA DE PASSAGEM METÁLICA DE EMBUTIR 15X15X8 CM</t>
  </si>
  <si>
    <t>CAIXA DE PASSAGEM METÁLICA DE EMBUTIR 20X20X10 CM</t>
  </si>
  <si>
    <t>CAIXA DE PASSAGEM METÁLICA DE EMBUTIR 30X30X12 CM</t>
  </si>
  <si>
    <t>CAIXA DE PASSAGEM METÁLICA DE EMBUTIR  40X40X15 CM</t>
  </si>
  <si>
    <t>CAIXA DE PASSAGEM METÁLICA DE EMBUTIR 50X50X15 CM</t>
  </si>
  <si>
    <t>CAIXA DISTRIBUIÇÃO TELEFÔNICA DE EMBUTIR 40X40X12 CM</t>
  </si>
  <si>
    <t>CAIXA DISTRIBUIÇÃO TELEFÔNICA DE EMBUTIR 60X60X12 CM</t>
  </si>
  <si>
    <t>CAIXA DISTRIBUIÇÃO TELEFÔNICA DE EMBUTIR  80X80X12 CM</t>
  </si>
  <si>
    <t>CAIXA DISTRIBUIÇÃO TELEFÔNICA DE EMBUTIR 120X120X12 CM</t>
  </si>
  <si>
    <t>CAIXA METÁLICA HEXAGONAL PARA ARANDELA (SEXTAVADA 3"X3")</t>
  </si>
  <si>
    <t>CAIXA METALICA OCTOGONAL FUNDO MOVEL SIMPLES 2"</t>
  </si>
  <si>
    <t>CAIXA METALICA OCTOGONAL FUNDO MOVEL DUPLA 4"</t>
  </si>
  <si>
    <t>CAIXA METALICA RET. 4" X 2" X 2"</t>
  </si>
  <si>
    <t>CAIXA METALICA QUADRADA 4"X4"X2"</t>
  </si>
  <si>
    <t>CAIXA METÁLICA PARA PROTEÇÃO GERAL 580X500X216MM ATÉ 175A</t>
  </si>
  <si>
    <t>CAIXA METÁLICA PARA PROTEÇÃO GERAL 820X750X266MM DE 250A A 350A</t>
  </si>
  <si>
    <t>CAIXA METÁLICA PARA T.C. 820X750X266MM - 250 A 350A</t>
  </si>
  <si>
    <t>CAIXA METÁLICA PARA PROTEÇÃO GERAL 1200X1000X310MM DE 500A A 800A</t>
  </si>
  <si>
    <t>CAIXA METÁLICA PARA T.C. 1200X1000X310MM - 500 a 800A</t>
  </si>
  <si>
    <t>CAIXA PARA QUADRO DE COMANDO METÁLICA DE SOBREPOR 40X30X20 CM</t>
  </si>
  <si>
    <t>CAIXA PARA QUADRO DE COMANDO METÁLICA DE SOBREPOR 20X20X12 CM</t>
  </si>
  <si>
    <t xml:space="preserve">CAIXA PARA QUADRO DE COMANDO METÁLICA DE SOBREPOR 30X30X20 CM </t>
  </si>
  <si>
    <t>CAIXA PARA QUADRO DE COMANDO METÁLICA DE SOBREPOR 40X40X20 CM</t>
  </si>
  <si>
    <t xml:space="preserve">CAIXA PARA QUADRO DE COMANDO METÁLICA DE SOBREPOR 60X60X20 CM </t>
  </si>
  <si>
    <t xml:space="preserve">CAIXA PARA QUADRO DE COMANDO METÁLICA DE SOBREPOR 80X60X25 CM </t>
  </si>
  <si>
    <t>CAIXA METÁLICA PARA PROTEÇÃO GERAL 500X380X166MM ATÉ 175A ( GRUPO B )</t>
  </si>
  <si>
    <t>CAIXA METÁLICA PARA MEDIDOR MONOFÁSICO PADRÃO ENEL 300X220X151MM</t>
  </si>
  <si>
    <t>CAIXA DE PASSAGEM 20X20X25CM FUNDO BRITA SEM TAMPA</t>
  </si>
  <si>
    <t>CAIXA DE PASSAGEM 30X30X40CM COM TAMPA E DRENO BRITA</t>
  </si>
  <si>
    <t>CAIXA DE PASSAGEM 35X60X50CM FUNDO DE CONCRETO (PARA TAMPA R1)</t>
  </si>
  <si>
    <t>CAIXA DE PASSAGEM 107 X 52 X 50CM  FUNDO DE CONCRETO (PARA TAMPA R2)</t>
  </si>
  <si>
    <t>CAIXA DE PASSAGEM 40X40X50CM FUNDO DE BRITA SEM TAMPA</t>
  </si>
  <si>
    <t>CAIXA DE PASSAGEM 50X50X80CM FUNDO DE BRITA SEM TAMPA</t>
  </si>
  <si>
    <t>CAIXA DE PASSAGEM 60X60X80CM FUNDO DE BRITA SEM TAMPA</t>
  </si>
  <si>
    <t>CAIXA DE PASSAGEM 80X80X110 CM FUNDO DE BRITA SEM TAMPA</t>
  </si>
  <si>
    <t>CAIXA DE PASSAGEM 80X80X130CM FUNDO DE BRITA SEM TAMPA</t>
  </si>
  <si>
    <t>CAIXA METÁLICA PARA MEDIDOR POLIFÁSICO PADRÃO ENEL 500X380X166MM</t>
  </si>
  <si>
    <t>CAIXA METÁLICA PARA T.C. 580X500X216MM - ATÉ 175A</t>
  </si>
  <si>
    <t>CANALETA COM TAMPA (LINHA X OU EQUIVALENTE) 20X12X2000 MM</t>
  </si>
  <si>
    <t>CANALETA COM TAMPA (LINHA X OU EQUIVALENTE) 32X16X2000 MM</t>
  </si>
  <si>
    <t>CANALETA COM TAMPA (LINHA X OU EQUIVALENTE) 40X16X2000 MM</t>
  </si>
  <si>
    <t>CANALETA COM TAMPA (LINHA X OU EQUIVALENTE) 50X20X2000 MM</t>
  </si>
  <si>
    <t>CANALETA COM TAMPA (LINHA X OU EQUIVALENTE) 110X20X2000 MM</t>
  </si>
  <si>
    <t>CANTONEIRA METALICA 38 X 38 MM ( ZZ ALTA)</t>
  </si>
  <si>
    <t>CANTONEIRA AUXILIAR PARA BRAÇO TIPO C</t>
  </si>
  <si>
    <t>CERTIFICAÇÃO DIGITAL DE REDE PARA CABEAMENTO ESTRUTURADO</t>
  </si>
  <si>
    <t>CH.PARTIDA DE MOTOR TRIF.C/RELE FALTA DE FASE 5CV</t>
  </si>
  <si>
    <t>CH.PARTIDA MOTOR TRIF.C/RELE DE FALTA DE FASE 10CV</t>
  </si>
  <si>
    <t>CH.PARTIDA MOTOR TRIF.C/RELE DE FALTA DE FASE 2CV</t>
  </si>
  <si>
    <t>CH.PARTIDA MOTOR TRIF.C/RELE FALTA DE FASE 7 1/2CV</t>
  </si>
  <si>
    <t>CHAVE FUSIVEL 15 KV, 50A (CHAVE MATHEUS)</t>
  </si>
  <si>
    <t>CHAVE FUSIVEL,15 KV,100A, (CHAVE MATHEUS)</t>
  </si>
  <si>
    <t>CHAVE MAGNETICA C/RELE REGULAGEM 5-10A</t>
  </si>
  <si>
    <t>CHAVE MAGNETICA C/RELE REGULAGEM 7-11A</t>
  </si>
  <si>
    <t>CHAVE MAGNETICA C/RELE REGULAGEM 10,5-16,5A</t>
  </si>
  <si>
    <t>CHAVE MAGNETICA C/RELE REGULAGEM 25 - 45A</t>
  </si>
  <si>
    <t>CH.PARTIDA DE MOTOR TRIF.C/RELE FALTA DE FASE 1/2CV</t>
  </si>
  <si>
    <t>CH.PARTIDA DE MOTOR TRIF.C/RELE FALTA DE FASE 3/4CV</t>
  </si>
  <si>
    <t>CH.PARTIDA DE MOTOR TRIF.C/RELE FALTA DE FASE 1 CV</t>
  </si>
  <si>
    <t>CH.PARTIDA DE MOTOR TRIF.C/RELE FALTA DE FASE 1 1/2CV</t>
  </si>
  <si>
    <t>CHAVE PARTIDA MOTOR TRIFÁSICA C/RELE FALTA DE FASE 3 CV</t>
  </si>
  <si>
    <t>CHAVE PARTIDA MOTOR TRIFÁSICA C/RELE FALTA DE FASE 15 CV</t>
  </si>
  <si>
    <t>CHAVE PARTIDA MOTOR TRIFÁSICA C/RELE FALTA DE FASE 20CV</t>
  </si>
  <si>
    <t>CHAVE REVERSORA ROTATIVA (COMUTAD.) TRIPOLAR 10A</t>
  </si>
  <si>
    <t>CHAVE REVERSORA ROTATIVA (COMUTAD.) TRIPOLAR 16A</t>
  </si>
  <si>
    <t>CHAVE REVERSORA ROTATIVA (COMUTAD.) TRIPOLAR 20A</t>
  </si>
  <si>
    <t>CHAVE REVERSORA ROTATIVA (COMUTAD.) TRIPOLAR 32A</t>
  </si>
  <si>
    <t>CHAVE REVERSORA ROTATIVA (COMUTAD.) TRIPOLAR 40A</t>
  </si>
  <si>
    <t>CHAVE REVERSORA ROTATIVA (COMUTAD.) TRIPOLAR 63A</t>
  </si>
  <si>
    <t>CHAVE REVERSORA ROTATIVA (COMUTAD.) TRIPOLAR 100A</t>
  </si>
  <si>
    <t>CHAVE TRIPOLAR TIPO PACCO 100-A</t>
  </si>
  <si>
    <t>CHAVE TRIPOLAR TIPO PACCO 16-A</t>
  </si>
  <si>
    <t>CHAVE TRIPOLAR TIPO PACCO 20-A</t>
  </si>
  <si>
    <t>CHAVE TRIPOLAR TIPO PACCO 32A</t>
  </si>
  <si>
    <t>CHAVE TRIPOLAR TIPO PACCO 40A</t>
  </si>
  <si>
    <t>CHAVE TRIPOLAR TIPO PACCO 63-A</t>
  </si>
  <si>
    <t>CHUMBADOR PARA CANTONEIRA D = 1/4"</t>
  </si>
  <si>
    <t>CHUMBADOR PARA CANTONEIRA D = 3/8"</t>
  </si>
  <si>
    <t>CINTA DE ACO GALVANIZADO DIAM.190 MM</t>
  </si>
  <si>
    <t>CINTA DE ACO GALVANIZADO DIAM.220 MM</t>
  </si>
  <si>
    <t>CINTA DE ACO GALVANIZADO DIAM.230MM</t>
  </si>
  <si>
    <t xml:space="preserve">CONDULETE DE PVC - CAIXA COM 5 ENTRADAS </t>
  </si>
  <si>
    <t xml:space="preserve">CONDULETE DE PVC - ADAPTADOR DE SAÍDA 3/4"  </t>
  </si>
  <si>
    <t xml:space="preserve">CONDULETE DE PVC - ADAPTADOR DE SAÍDA 1" </t>
  </si>
  <si>
    <t xml:space="preserve">CONDULETE DE PVC - TAMPÃO DE 3/4"  </t>
  </si>
  <si>
    <t xml:space="preserve">CONDULETE DE PVC - TAMPÃO DE 1"  </t>
  </si>
  <si>
    <t xml:space="preserve">CONDULETE METÁLICO - CAIXA COM 5 ENTRADAS </t>
  </si>
  <si>
    <t xml:space="preserve">CONDULETE METÁLICO - ADAPTADOR DE SAÍDA 3/4" </t>
  </si>
  <si>
    <t>CONDULETE METÁLICO - ADAPTADOR DE SAÍDA 1"</t>
  </si>
  <si>
    <t xml:space="preserve">CONDULETE METÁLICO - TAMPÃO DE 3/4" </t>
  </si>
  <si>
    <t xml:space="preserve">CONDULETE METÁLICO - TAMPÃO DE 1" </t>
  </si>
  <si>
    <t>CONECTOR DE COMPRESSÃO FORMATO H PARA CABO 25 A 70 MM2</t>
  </si>
  <si>
    <t>CONECTOR PARALELO DE ALUMÍNIO CA/CU 10-1/0 COM 01 PARAFUSO</t>
  </si>
  <si>
    <t>CONECTOR MACHO RJ-45 CAT. 6</t>
  </si>
  <si>
    <t>CONECTOR TIPO PARAFUSO FENDIDO 4 MM2</t>
  </si>
  <si>
    <t>CONECTOR TIPO PARAFUSO FENDIDO 6 MM2</t>
  </si>
  <si>
    <t>CONECTOR TIPO PARAFUSO FENDIDO 10 MM2</t>
  </si>
  <si>
    <t>CONECTOR TIPO PARAFUSO FENDIDO 16 MM2</t>
  </si>
  <si>
    <t>CONECTOR TIPO PARAFUSO FENDIDO 25 MM2</t>
  </si>
  <si>
    <t>CONECTOR TIPO PARAFUSO FENDIDO 35 MM2</t>
  </si>
  <si>
    <t>CONECTOR TIPO PARAFUSO FENDIDO 50 MM2</t>
  </si>
  <si>
    <t>CONECTOR TIPO PARAFUSO FENDIDO 70 MM2</t>
  </si>
  <si>
    <t>CONECTOR TIPO PARAFUSO FENDIDO 95 MM2</t>
  </si>
  <si>
    <t>CONECTOR TIPO PARAFUSO FENDIDO 120 MM2</t>
  </si>
  <si>
    <t>CONECTOR TIPO PARAFUSO FENDIDO 150 MM2</t>
  </si>
  <si>
    <t>CONECTOR TIPO PARAFUSO FENDIDO 185 MM2</t>
  </si>
  <si>
    <t>CONECTOR TRIPOLAR EM PORCELANA PARA FIOS DE ATÉ 10MM2 (BORNES) 50A-250V (CHUVEIRO)</t>
  </si>
  <si>
    <t>CONTATOR TRIPOLAR - 9A, 500V NOMINAL, COMANDO 220V,  CATEGORIA AC-3</t>
  </si>
  <si>
    <t>CONTATOR TRIPOLAR - 12A, 500V NOMINAL, COMANDO 220V, CATEGORIA AC-3.</t>
  </si>
  <si>
    <t>CONTATOR TRIPOLAR - 16A, 500V NOMINAL, COMANDO 220V, CATEGORIA AC-3.</t>
  </si>
  <si>
    <t>CONTATOR TRIPOLAR - 25A, 500V NOMINAL, 220V COMANDO, CATEGORIA AC-3.</t>
  </si>
  <si>
    <t>CONTATOR TRIPOLAR - 32A, 500V NOMINAL, COMANDO 220V, CATEGORIA AC-3.</t>
  </si>
  <si>
    <t>CONTATOR TRIPOLAR - 50A, 500V NOMINAL, COMANDO 220V, CATEGORIA AC-3.</t>
  </si>
  <si>
    <t>CONTATOR TRIPOLAR - 65A, 500V NOMINAL, COMANDO 220V, CATEGORIA AC-3.</t>
  </si>
  <si>
    <t>CONTATOR TRIPOLAR - 80A, 500V NOMINAL, COMANDO 220V, CATEGORIA AC-3.</t>
  </si>
  <si>
    <t>COTOVELO EXTERNO PARA CANALETA (LINHA X OU EQUIVALENTE) 20X12 MM</t>
  </si>
  <si>
    <t>COTOVELO EXTERNO PARA CANALETA (LINHA X OU EQUIVALENTE) 32X16 MM</t>
  </si>
  <si>
    <t>COTOVELO EXTERNO PARA CANALETA (LINHA X OU EQUIVALENTE) 40X16 MM</t>
  </si>
  <si>
    <t>COTOVELO EXTERNO PARA CANALETA (LINHA X OU EQUIVALENTE) 50X20 MM</t>
  </si>
  <si>
    <t>COTOVELO EXTERNO PARA CANALETA (LINHA X OU EQUIVALENTE) 110X20 MM</t>
  </si>
  <si>
    <t>COTOVELO INTERNO PARA CANALETA (LINHA X OU EQUIVALENTE) 20X12 MM</t>
  </si>
  <si>
    <t>COTOVELO INTERNO PARA CANALETA (LINHA X OU EQUIVALENTE) 32X16 MM</t>
  </si>
  <si>
    <t>COTOVELO INTERNO PARA CANALETA (LINHA X OU EQUIVALENTE) 40X16 MM</t>
  </si>
  <si>
    <t>COTOVELO INTERNO PARA CANALETA (LINHA X OU EQUIVALENTE) 50X20 MM</t>
  </si>
  <si>
    <t>COTOVELO INTERNO PARA CANALETA (LINHA X OU EQUIVALENTE) 110X20 MM</t>
  </si>
  <si>
    <t>CRUZETA POLIMÉRICA 90X112X2400 MM</t>
  </si>
  <si>
    <t>CRUZETA HORIZONTAL 90º PARA ELETROCALHA 50X50 MM</t>
  </si>
  <si>
    <t>CURVA DE INVERSAO PARA ELETROCALHA 50 X 50 MM</t>
  </si>
  <si>
    <t>CURVA 90 GRAUS AÇO ZINCADO DIÂMETRO 1/2"</t>
  </si>
  <si>
    <t>CURVA 90 GRAUS AÇO ZINCADO DIÂMETRO 3/4"</t>
  </si>
  <si>
    <t>CURVA 90 GRAUS AÇO ZINCADO DIÂMETRO 1"</t>
  </si>
  <si>
    <t>CURVA 90 GRAUS AÇO ZINCADO DIÂMETRO 1.1/4"</t>
  </si>
  <si>
    <t>CURVA 90 GRAUS AÇO ZINCADO DIÂMETRO 1.1/2"</t>
  </si>
  <si>
    <t>CURVA 90 GRAUS AÇO ZINCADO DIÂMETRO 2"</t>
  </si>
  <si>
    <t>CURVA 90 GRAUS AÇO ZINCADO DIÂMETRO 2.1/2"</t>
  </si>
  <si>
    <t>CURVA 90 GRAUS AÇO ZINCADO DIÂMETRO 3"</t>
  </si>
  <si>
    <t>CURVA 90 GRAUS AÇO ZINCADO DIÂMETRO 4"</t>
  </si>
  <si>
    <t>CURVA DE 90 GRAUS DE PVC RIGIDO DIAM.1/2"</t>
  </si>
  <si>
    <t>CURVA DE 90 GRAUS DE PVC RIGIDO DIAM. 3/4"</t>
  </si>
  <si>
    <t>CURVA DE 90 GRAUS DE PVC RIGIDO DIAM. 1"</t>
  </si>
  <si>
    <t>CURVA DE 90 GRAUS DE PVC RIGIDO DIAM. 1.1/4"</t>
  </si>
  <si>
    <t>CURVA DE 90 GRAUS DE PVC RIGIDO DIAM. 1.1/2"</t>
  </si>
  <si>
    <t>CURVA DE 90 GRAUS DE PVC RIGIDO DIAM. 2"</t>
  </si>
  <si>
    <t>CURVA DE 90 GRAUS DE PVC RIGIDO DIAM. 2.1/2"</t>
  </si>
  <si>
    <t>CURVA DE 90 GRAUS DE PVC RIGIDO DIAM. 3"</t>
  </si>
  <si>
    <t>CURVA DE 90 GRAUS DE PVC RIGIDO DIAM. 4"</t>
  </si>
  <si>
    <t>CURVA DE 90 GRAUS AÇO GALVANIZADO DIAM.1/2"</t>
  </si>
  <si>
    <t>CURVA DE 90 GRAUS AÇO GALVANIZADO DIAM.3/4"</t>
  </si>
  <si>
    <t>CURVA DE 90 GRAUS AÇO GALVANIZADO DIAM.1"</t>
  </si>
  <si>
    <t>CURVA DE 90 GRAUS AÇO GALVANIZADO DIAM.1.1/4"</t>
  </si>
  <si>
    <t>CURVA DE 90 GRAUS AÇO GALVANIZADO DIAM. 1.1/2"</t>
  </si>
  <si>
    <t>CURVA DE 90 GRAUS AÇO GALVANIZADO DIAM. 2"</t>
  </si>
  <si>
    <t>CURVA DE 90 GRAUS AÇO GALVANIZADO DIAM. 2.1/2"</t>
  </si>
  <si>
    <t>CURVA DE 90 GRAUS AÇO GALVANIZADO DIAM. 3"</t>
  </si>
  <si>
    <t>CURVA DE 90 GRAUS AÇO GALVANIZADO DIÂMETRO 4"</t>
  </si>
  <si>
    <t>DESVIO A DIREITA PARA ELETROCALHA 50 X 50 MM</t>
  </si>
  <si>
    <t>DIMMER ROTATIVO SIMPLES 400 A 500W</t>
  </si>
  <si>
    <t>DISJUNTOR MONOPOLAR DE 10 A 32-A</t>
  </si>
  <si>
    <t>DISJUNTOR MONOPOLAR DE 35 A 50-A</t>
  </si>
  <si>
    <t>DISJUNTOR TRIPOLAR DE 10 A 35-A</t>
  </si>
  <si>
    <t>DISJUNTOR TRIPOLAR 40 A 50A</t>
  </si>
  <si>
    <t>DISJUNTOR TRIPOLAR DE 60 A 100-A</t>
  </si>
  <si>
    <t>DISJUNTOR TRIPOLAR DE 125-A</t>
  </si>
  <si>
    <t>DISJUNTOR TRIPOLAR DE 150 A 175-A</t>
  </si>
  <si>
    <t>DISJUNTOR TRIPOLAR DE 200-A</t>
  </si>
  <si>
    <t>DISJUNTOR TRIPOLAR DE 225-A</t>
  </si>
  <si>
    <t>DISJUNTOR TRIPOLAR DE 250-A</t>
  </si>
  <si>
    <t>DISJUNTOR TRIPOLAR DE 300 A 350-A</t>
  </si>
  <si>
    <t>DISPOSITIVO DE PROTEÇÃO CONTRA SURTOS (D.P.S.) 275V DE 8 A 40KA</t>
  </si>
  <si>
    <t>DISPOSITIVO DE PROTEÇÃO CONTRA SURTOS (D.P.S.) 275V DE 90KA</t>
  </si>
  <si>
    <t>ELETROCALHA PRÉ-ZINCADA, CH. 22, PERFIL "C" COM ABAS 50X50 MM SEM TAMPA</t>
  </si>
  <si>
    <t>ELETRODUTO PVC FLEXÍVEL - MANGUEIRA CORRUGADA LEVE - DIAM. 20MM</t>
  </si>
  <si>
    <t>ELETRODUTO PVC FLEXÍVEL - MANGUEIRA CORRUGADA LEVE - DIAM. 25MM</t>
  </si>
  <si>
    <t>ELETRODUTO PVC FLEXÍVEL - MANGUEIRA CORRUGADA LEVE - DIAM. 32MM</t>
  </si>
  <si>
    <t>ELETRODUTO PVC FLEXÍVEL - MANGUEIRA CORRUGADA REFORÇADA - DIAM. 40MM</t>
  </si>
  <si>
    <t>ELETRODUTO PVC FLEXÍVEL - MANGUEIRA CORRUGADA REFORÇADA - DIAM. 50MM</t>
  </si>
  <si>
    <t>ELETRODUTO PVC FLEXÍVEL - MANGUEIRA CORRUGADA REFORÇADA - DIAM. 60MM</t>
  </si>
  <si>
    <t>ELETRODUTO PVC FLEXÍVEL - MANGUEIRA CORRUGADA REFORÇADA - DIAM. 75MM</t>
  </si>
  <si>
    <t>ELETRODUTO DE PVC RIGIDO DIAMETRO 1/2"</t>
  </si>
  <si>
    <t>ELETRODUTO DE PVC RIGIDO DIAMETRO 3/4"</t>
  </si>
  <si>
    <t>ELETRODUTO DE PVC RIGIDO DIAMETRO 1"</t>
  </si>
  <si>
    <t>ELETRODUTO DE PVC RIGIDO DIAMETRO 1.1/2"</t>
  </si>
  <si>
    <t>ELETRODUTO DE PVC RIGIDO DIAMETRO 1.1/4"</t>
  </si>
  <si>
    <t>ELETRODUTO DE PVC RIGIDO DIAMETRO 2"</t>
  </si>
  <si>
    <t>ELETRODUTO DE PVC RIGIDO DIAMETRO 2.1/2"</t>
  </si>
  <si>
    <t>ELETRODUTO DE PVC RIGIDO DIAMETRO 3"</t>
  </si>
  <si>
    <t>ELETRODUTO DE PVC RIGIDO DIAMETRO 4"</t>
  </si>
  <si>
    <t xml:space="preserve">ELETRODUTO EM AÇO GALVANIZADO A FOGO DIÂMETRO 1/2" - PESADO </t>
  </si>
  <si>
    <t xml:space="preserve">ELETRODUTO EM AÇO GALVANIZADO A FOGO DIÂMETRO 3/4" - PESADO </t>
  </si>
  <si>
    <t xml:space="preserve">ELETRODUTO EM AÇO GALVANIZADO A FOGO DIÂMETRO 1" - PESADO </t>
  </si>
  <si>
    <t xml:space="preserve">ELETRODUTO EM AÇO GALVANIZADO A FOGO DIÂMETRO 1 1/4" - PESADO </t>
  </si>
  <si>
    <t xml:space="preserve">ELETRODUTO EM AÇO GALVANIZADO A FOGO DIÂMETRO 1 1/2" - PESADO </t>
  </si>
  <si>
    <t xml:space="preserve">ELETRODUTO EM AÇO GALVANIZADO A FOGO DIÂMETRO 2" - PESADO </t>
  </si>
  <si>
    <t xml:space="preserve">ELETRODUTO EM AÇO GALVANIZADO A FOGO DIÂMETRO 2 1/2" - PESADO </t>
  </si>
  <si>
    <t xml:space="preserve">ELETRODUTO EM AÇO GALVANIZADO A FOGO DIÂMETRO 3" - PESADO </t>
  </si>
  <si>
    <t xml:space="preserve">ELETRODUTO EM AÇO GALVANIZADO A FOGO DIÂMETRO 4" - PESADO </t>
  </si>
  <si>
    <t>ELETRODUTO METALICO FLEXIVEL DIAMETRO DIAM.1/2"</t>
  </si>
  <si>
    <t>ELETRODUTO METALICO FLEXIVEL DIAMETRO DIAM.3/4"</t>
  </si>
  <si>
    <t>ELETRODUTO METALICO FLEXIVEL DIAMETRO DIAM. 1"</t>
  </si>
  <si>
    <t>ELETRODUTO EM AÇO ZINCADO DIÂMETRO 1/2"</t>
  </si>
  <si>
    <t>ELETRODUTO EM AÇO ZINCADO DIÂMETRO 3/4"</t>
  </si>
  <si>
    <t>ELETRODUTO EM AÇO ZINCADO DIÂMETRO 1"</t>
  </si>
  <si>
    <t>ELETRODUTO EM AÇO ZINCADO DIÂMETRO 1.1/4"</t>
  </si>
  <si>
    <t>ELETRODUTO EM AÇO ZINCADO DIÂMETRO 1.1/2"</t>
  </si>
  <si>
    <t>ELETRODUTO EM AÇO ZINCADO DIÂMETRO 2"</t>
  </si>
  <si>
    <t>ELETRODUTO EM AÇO ZINCADO DIÂMETRO 2.1/2"</t>
  </si>
  <si>
    <t>ELETRODUTO EM AÇO ZINCADO DIÂMETRO 3"</t>
  </si>
  <si>
    <t>ELETRODUTO EM AÇO ZINCADO DIÂMETRO 4"</t>
  </si>
  <si>
    <t>ELO FUSÍVEL 5 H</t>
  </si>
  <si>
    <t>ELO FUSÍVEL 6 K</t>
  </si>
  <si>
    <t>ELO FUSIVEL 8 K - 15 KV</t>
  </si>
  <si>
    <t>ELO FUSIVEL 10 K - 15 KV</t>
  </si>
  <si>
    <t>ESTICADOR PARA CABO DE AÇO 1/4"</t>
  </si>
  <si>
    <t>EMENDA INTERNA PARA ELETROCALHA (50 X 50 MM)</t>
  </si>
  <si>
    <t>ESPELHO BAQUELITE 4" X 2" 1 FURO RJ-45</t>
  </si>
  <si>
    <t>ESPELHO BAQUELITE 4" X 2" 2 FUROS RJ-45</t>
  </si>
  <si>
    <t>FIO DE COBRE NU 2,5 MM2 (45,05M /KG)</t>
  </si>
  <si>
    <t>FIO DE COBRE NU 4 MM2 (28,00 M/KG)</t>
  </si>
  <si>
    <t>FIO DE COBRE NU 6 MM2 (18,00 M/KG)</t>
  </si>
  <si>
    <t>FIO DE COBRE NU 10 MM2 (11,00 M/KG)</t>
  </si>
  <si>
    <t>FIO ISOLADO PVC 750 V,  1,5 MM2</t>
  </si>
  <si>
    <t>FIO ISOLADO PVC 750 V, 2,5 MM2</t>
  </si>
  <si>
    <t>FIO ISOLADO PVC 750 V, 4 MM2</t>
  </si>
  <si>
    <t>FIO ISOLADO PVC 750 V, 6 MM2</t>
  </si>
  <si>
    <t>FIO ISOLADO PVC 750 V, 10 MM2</t>
  </si>
  <si>
    <t>FITA DE AUTO FUSAO, ROLO DE 2,00 M</t>
  </si>
  <si>
    <t>FITA DE AUTO FUSAO, ROLO E 10,00 MM</t>
  </si>
  <si>
    <t>FITA ISOLANTE, ROLO DE 5,00 M</t>
  </si>
  <si>
    <t>FITA ISOLANTE, ROLO DE 10,00 M</t>
  </si>
  <si>
    <t>FITA ISOLANTE, ROLO DE 20,00 M</t>
  </si>
  <si>
    <t>GRAMPO DE ANCORAGEM POLIMÉRICO</t>
  </si>
  <si>
    <t>GRAMPO PARA CABO DE AÇO 1/4"</t>
  </si>
  <si>
    <t>HASTE REV.COBRE(COPPERWELD)  3/4" X 2,40 M C/CONECTOR</t>
  </si>
  <si>
    <t>HASTE REV.COBRE(COPPERWELD)  5/8" X 3,00 M C/CONECTOR</t>
  </si>
  <si>
    <t>HASTE CANTONEIRA 2,00 M  C/CONECTOR</t>
  </si>
  <si>
    <t>HASTE CANTONEIRA 2,40 M C/CONECTOR</t>
  </si>
  <si>
    <t>IGNITOR S-52 PARA LÂMPADA DE VAPOR METÁLICO 2000 W.</t>
  </si>
  <si>
    <t>INTERRUPTOR BIPOLAR SIMPLES 25-A (P/ AR CONDICIONADO)</t>
  </si>
  <si>
    <t>INTERRUPTOR 1 SEÇÃO (LINHA X OU EQUIVALENTE)</t>
  </si>
  <si>
    <t>INTERRUPTOR 2 SEÇÕES (LINHA X OU EQUIVALENTE)</t>
  </si>
  <si>
    <t>INTERRUPTOR INTERMEDIARIO (FOUR-WAY)</t>
  </si>
  <si>
    <t>INTERRUPTOR PARALELO SIMPLES (1 SECAO)</t>
  </si>
  <si>
    <t>INTERRUPTOR PARALELO DUPLO (2 SECOES)</t>
  </si>
  <si>
    <t>INTERRUPTOR SIMPLES (1 SECAO)</t>
  </si>
  <si>
    <t>INTERRUPTOR SIMPLES (2 SECOES)</t>
  </si>
  <si>
    <t>INTERRUPTOR SIMPLES (3 SECOES)</t>
  </si>
  <si>
    <t>INTERRUPTOR SIMPLES 1 SEÇÃO E 1 TOMADA HEXAGONAL 2P + T - 10A CONJUGADOS</t>
  </si>
  <si>
    <t>INTERRUPTOR DIFERENCIAL RESIDUAL (D.R.) BIPOLAR DE 25A-30mA</t>
  </si>
  <si>
    <t>INTERRUPTOR DIFERENCIAL RESIDUAL (D.R.) BIPOLAR DE 40A-30mA</t>
  </si>
  <si>
    <t>INTERRUPTOR DIFERENCIAL RESIDUAL (D.R.) BIPOLAR DE 63A-30mA</t>
  </si>
  <si>
    <t>INTERRUPTOR DIFERENCIAL RESIDUAL (D.R.) TETRAPOLAR DE 25A-30mA</t>
  </si>
  <si>
    <t>INTERRUPTOR DIFERENCIAL RESIDUAL (D.R.) TETRAPOLAR DE 40A-30mA</t>
  </si>
  <si>
    <t>INTERRUPTOR DIFERENCIAL RESIDUAL (D.R.) TETRAPOLAR DE 63A-30mA</t>
  </si>
  <si>
    <t>ISOLADOR EPOXI 25X30 (BUJAO)</t>
  </si>
  <si>
    <t>ISOLADOR EPOXI 30X30 (BUJAO)</t>
  </si>
  <si>
    <t>ISOLADOR EPOXI 40X30 (BUJAO)</t>
  </si>
  <si>
    <t>ISOLADOR EPOXI 50X40 (BUJAO)</t>
  </si>
  <si>
    <t>ISOLADOR EPOXI 60X30 (BUJAO)</t>
  </si>
  <si>
    <t>ISOLADOR EPOXI 60 X 50 (BUJAO)</t>
  </si>
  <si>
    <t>ISOLADOR DE BAQUELITA COM CHAPA DE ENCOSTO</t>
  </si>
  <si>
    <t>ISOLADOR DE BAQUELITE SIMPLES COM SUPORTE E BRAÇADEIRA METÁLICA 1.1/2"</t>
  </si>
  <si>
    <t>ISOLADOR DE BAQUELITE SIMPLES COM GRAPA PARA CHUMBAR 100 MM</t>
  </si>
  <si>
    <t>ISOLADOR DE BAQUELITE REFORÇADO FIXAÇÃO PARA QUINA DE 90º</t>
  </si>
  <si>
    <t>ISOLADOR DE BAQUELITE SIMPLES COM CALHA</t>
  </si>
  <si>
    <t>ISOLADOR DE ANCORAGEM POLIMÉRICO 15KV</t>
  </si>
  <si>
    <t>ISOLADOR ROLDANA PORCELANA 72 X 72 MM</t>
  </si>
  <si>
    <t>ISOLADOR ROLDANA PORCELANA 76 X 79 MM</t>
  </si>
  <si>
    <t>ISOLADOR ROLDANA PVC PEQUENO (101)</t>
  </si>
  <si>
    <t>ISOLADOR ROLDANA PVC MEDIO (102)</t>
  </si>
  <si>
    <t>ISOLADOR ROLDANA PVC GRANDE (103)</t>
  </si>
  <si>
    <t>ISOLADOR, PINO 15 KV ROSCA 25 MM</t>
  </si>
  <si>
    <t>LAÇO PREFORMADO DE DISTRIBUICAO</t>
  </si>
  <si>
    <t>LAMPADA A VAPOR DE MERCURIO 125 W</t>
  </si>
  <si>
    <t>LAMPADA A VAPOR MERCURIO 250 W</t>
  </si>
  <si>
    <t>LAMPADA A VAPOR MERCURIO 400 W</t>
  </si>
  <si>
    <t>LAMPADA A VAPOR METALICO 2000 W</t>
  </si>
  <si>
    <t>LAMPADA VAPOR METALICO OVOIDE 70 W</t>
  </si>
  <si>
    <t>LAMPADA VAPOR METALICO OVOIDE 150 W</t>
  </si>
  <si>
    <t>LAMPADA VAPOR METALICO OVOIDE 250W</t>
  </si>
  <si>
    <t>LAMPADA VAPOR METALICO OVOIDE 400 W</t>
  </si>
  <si>
    <t>LAMPADA VAPOR METALICO TUBULAR 1000 W</t>
  </si>
  <si>
    <t>LAMPADA MISTA DE 160 W</t>
  </si>
  <si>
    <t>LAMPADA MISTA 250 W</t>
  </si>
  <si>
    <t>LAMPADA MISTA 500 W</t>
  </si>
  <si>
    <t>LAMPADA VAPOR DE SODIO OVOIDE 150 W</t>
  </si>
  <si>
    <t>LAMPADA VAPOR DE SODIO (OVOIDE) 250 W</t>
  </si>
  <si>
    <t>LAMPADA VAPOR DE SODIO (OVOIDE) 400W</t>
  </si>
  <si>
    <t>LUMINÁRIA DE EMERGÊNCIA 30 LEDS</t>
  </si>
  <si>
    <t>LUMINÁRIA BLINDADA PARA TETO COM GRADE ( MÉDIA ) - BASE E-27</t>
  </si>
  <si>
    <t xml:space="preserve">LUMINÁRIA TIPO ARANDELA DE USO EXTERNO BLINDADA COM GRADE ( PEQUENA ) - BASE E27 </t>
  </si>
  <si>
    <t>LUMINÁRIA TIPO ARANDELA DE USO EXTERNO BLINDADA COM GRADE ( MÉDIA ) - BASE E-27</t>
  </si>
  <si>
    <t>LUMINÁRIA TIPO ARANDELA DE USO EXTERNO BLINDADA COM GRADE ( GRANDE ) - BASE E-27</t>
  </si>
  <si>
    <t>LUMINÁRIA TIPO ARANDELA DE USO INTERNO - BASE E-27</t>
  </si>
  <si>
    <t>LUMINÁRIA TIPO ARANDELA DE USO EXTERNO - BASE E-27</t>
  </si>
  <si>
    <t>LUMINÁRIA PARA JARDIM COM POSTE 2,50 M COM 01 GLOBO - INCLUSO BASE DE CONCRETO PADRÃO GOINFRA E FIXAÇÃO</t>
  </si>
  <si>
    <t>LUMINÁRIA PARA JARDIM COM POSTE 2,50 M COM 02 GLOBOS - INCLUSO BASE DE CONCRETO PADRÃO GOINFRA E FIXAÇÃO</t>
  </si>
  <si>
    <t>LUMINÁRIA DE EMBUTIR REGULÁVEL  ("OLHO DE BOI") - BASE E-27 - INCLUSO CORTE NO FORRO</t>
  </si>
  <si>
    <t>LUMINÁRIA TIPO SINALIZADOR PARA 01 LÂMPADA</t>
  </si>
  <si>
    <t>LUMINÁRIA TIPO SINALIZADOR PARA 02 LÂMPADAS</t>
  </si>
  <si>
    <t>LUMINÁRIA TIPO PLAFON DE SOBREPOR REDONDA PARA 02 LÂMPADAS</t>
  </si>
  <si>
    <t>LUMINÁRIA CIRCULAR SEM VIDRO PARA QUADRA ATE 400 W - BASE E-40</t>
  </si>
  <si>
    <t>LUMINÁRIA CIRCULAR COM VIDRO PARA QUADRA ATÉ 400 W - BASE E-40</t>
  </si>
  <si>
    <t>LUMINÁRIA DE SOBREPOR USO AO TEMPO (TARTARUGA) - BASE E-27</t>
  </si>
  <si>
    <t>LUMINÁRIA - BASE EM CONCRETO PADRÃO GOINFRA PARA AS LUMINÁRIAS TIPO PROJETOR (CASO NECESSÁRIO )</t>
  </si>
  <si>
    <t xml:space="preserve">LUMINÁRIA TIPO PROJETOR CIRCULAR ATÉ 200 W - BASE E-27 </t>
  </si>
  <si>
    <t>LUMINÁRIA TIPO PROJETOR CIRCULAR ATÉ 400 W - BASE E-40</t>
  </si>
  <si>
    <t>LUMINÁRIA TIPO PROJETOR RETANGULAR ATÉ 400 W - BASE E-40</t>
  </si>
  <si>
    <t>LUMINÁRIA TIPO PROJETOR RETANGULAR COM PORTA REATOR ATÉ 400 W - BASE E-40</t>
  </si>
  <si>
    <t>LUMINÁRIA TIPO PROJETOR RETANGULAR ATÉ 1000 W - BASE E-40</t>
  </si>
  <si>
    <t>LUMINÁRIA TIPO PROJETOR RETANGULAR ATÉ 2000 W - BASE E-40</t>
  </si>
  <si>
    <t>LUMINÁRIA TIPO SPOT DE SOBREPOR PARA 01 LÂMPADA</t>
  </si>
  <si>
    <t>LUMINÁRIA TIPO SPOT DE SOBREPOR PARA 02 LÂMPADAS</t>
  </si>
  <si>
    <t>LUVA EM AÇO GALVANIZADO DIÂMETRO 1/2"</t>
  </si>
  <si>
    <t>LUVA EM AÇO GALVANIZADO DIÂMETRO 3/4"</t>
  </si>
  <si>
    <t>LUVA  EM AÇO GALVANIZADO DIÂMETRO 1"</t>
  </si>
  <si>
    <t>LUVA EM AÇO GALVANIZADO DIÂMETRO 1.1/4"</t>
  </si>
  <si>
    <t>LUVA EM AÇO GALVANIZADO DIÂMETRO 1.1/2"</t>
  </si>
  <si>
    <t>LUVA EM AÇO GALVANIZADO DIÂMETRO 2"</t>
  </si>
  <si>
    <t>LUVA  EM AÇO GALVANIZADO DIÂMETRO 2.1/2"</t>
  </si>
  <si>
    <t>LUVA EM AÇO GALVANIZADO DIÂMETRO 3"</t>
  </si>
  <si>
    <t>LUVA EM AÇO GALVANIZADO DIÂMETRO 4"</t>
  </si>
  <si>
    <t>LUVA DE REDUÇÃO EM AÇO GALVANIZADO 1.1/2" X 3/4"</t>
  </si>
  <si>
    <t>LUVA EM AÇO ZINCADO DIÂMETRO 1/2"</t>
  </si>
  <si>
    <t>LUVA EM AÇO ZINCADO DIÂMETRO 1"</t>
  </si>
  <si>
    <t>LUVA EM AÇO ZINCADO DIÂMETRO 3/4"</t>
  </si>
  <si>
    <t>LUVA EM AÇO ZINCADO DIÂMETRO 1.1/4"</t>
  </si>
  <si>
    <t>LUVA EM AÇO ZINCADO DIÂMETRO 1.1/2"</t>
  </si>
  <si>
    <t>LUVA EM AÇO ZINCADO DIÂMETRO 2"</t>
  </si>
  <si>
    <t>LUVA EM AÇO ZINCADO DIÂMETRO 2.1/2"</t>
  </si>
  <si>
    <t>LUVA EM AÇO ZINCADO DIÂMETRO 3"</t>
  </si>
  <si>
    <t>LUVA EM AÇO ZINCADO DIÂMETRO 4"</t>
  </si>
  <si>
    <t>LUVA PVC ROSQUEAVEL DIAMETRO 1/2"</t>
  </si>
  <si>
    <t>LUVA PVC ROSQUEAVEL DIAMETRO 3/4"</t>
  </si>
  <si>
    <t>LUVA PVC ROSQUEAVEL DIAMETRO 1"</t>
  </si>
  <si>
    <t>LUVA PVC ROSQUEAVEL DIAMETRO 1.1/4"</t>
  </si>
  <si>
    <t>LUVA PVC ROSQUEAVEL DIAMETRO 1.1/2"</t>
  </si>
  <si>
    <t>LUVA PVC ROSQUEAVEL DIAMETRO 2"</t>
  </si>
  <si>
    <t>LUVA PVC ROSQUEAVEL DIAMETRO 2.1/2"</t>
  </si>
  <si>
    <t>LUVA PVC ROSQUEAVEL DIAMETRO 3"</t>
  </si>
  <si>
    <t>LUVA PVC ROSQUEAVEL DIAMETRO 4"</t>
  </si>
  <si>
    <t>MANILHA-SAPATILHA EM AÇO GALVANIZADO</t>
  </si>
  <si>
    <t>MURETA DE MEDIÇÃO EM ALVENARIA 1 1/2 V.(35CM) REBOCADA, C/ PINTURA ACRÍLICA E LAJE EM CONCRETO 20MPA MALHA 8.0MM CADA 10CM REVESTIDA C/ARGAMASSA 1:3 C/ IMPERMEABILIZANTE</t>
  </si>
  <si>
    <t>MÃO FRANCESA SIMPLES LARGURA DE 50 MM</t>
  </si>
  <si>
    <t>MAO FRANCESA PLANA DE ACO GALVANIZADO 726 MM</t>
  </si>
  <si>
    <t>MASSA EPOXI CAIXA DE 250 G</t>
  </si>
  <si>
    <t>NIPLE METALICO Fo.Zo. DIAMETRO 1"</t>
  </si>
  <si>
    <t>NIPLE METALICO Fo.Zo. DIAMETRO 1 1/4"</t>
  </si>
  <si>
    <t>NIPLE METALICO Fo.Zo. DIAMETRO 2.1/2"</t>
  </si>
  <si>
    <t>NIPLE METALICO Fo.Zo. DIAMETRO 3"</t>
  </si>
  <si>
    <t>NIPLE METALICO Fo.Zo. DIAMETRO 4"</t>
  </si>
  <si>
    <t>NIPLE DUPLO FERRO GALVANIZADO 2"</t>
  </si>
  <si>
    <t>OLHAL PARA PARAFUSO</t>
  </si>
  <si>
    <t>ORGANIZADOR DE CABOS (GUIA)</t>
  </si>
  <si>
    <t>PADRAO MONOFASICO 10 MM2 H=5 METROS</t>
  </si>
  <si>
    <t>PADRAO MONOFASICO, 10 MM2 H=7 METROS</t>
  </si>
  <si>
    <t>PADRAO TRIFASICO 16 MM2 H=7 METROS</t>
  </si>
  <si>
    <t>PADRAO TRIFASICO 10 MM2  H=5 METROS</t>
  </si>
  <si>
    <t>PADRAO TRIFASICO, 10 MM2 H=7 METROS</t>
  </si>
  <si>
    <t>PADRAO TRIFASICO 16 MM2 H=5 METROS</t>
  </si>
  <si>
    <t>PADRÃO TRIFASICO 35 MM H=7 METROS</t>
  </si>
  <si>
    <t>PADRÃO TRIFASICO 35 MM H=5 METROS</t>
  </si>
  <si>
    <t>PADRÃO TRIFASICO 25 MM H=7 METROS</t>
  </si>
  <si>
    <t>PADRÃO TRIFASICO 25 MM H=5 METROS</t>
  </si>
  <si>
    <t>PARA RAIOS FRANKLIM 4 PONTAS</t>
  </si>
  <si>
    <t>PARA RAIOS DISTRIBUIDOR POLIMÉRICO ÓXIDO DE ZINCO S/CENTELHADOR C/ DESLIGAMENTO AUTOMÁTICO 15KV,10KA</t>
  </si>
  <si>
    <t>PARAFUSO CABEÇA ABAULADA (FRANCES) M16 X 45 MM</t>
  </si>
  <si>
    <t>PARAFUSO CABEÇA ABAULADA (FRANCES) M16 X 70 MM</t>
  </si>
  <si>
    <t>PARAFUSO COM PORCA GAIOLA PARA RACK COM 12MM E ROSCA M5</t>
  </si>
  <si>
    <t>PARAFUSO MAQUINA  16  X 125 MM</t>
  </si>
  <si>
    <t>PARAFUSO CABEÇA ABAULADA (FRANCES) M16 X 150 MM</t>
  </si>
  <si>
    <t>PARAFUSO DE AJUSTE TIPO DZ ATE 25A</t>
  </si>
  <si>
    <t>PARAFUSO DE AJUSTE TIPO DZ ATE 63A</t>
  </si>
  <si>
    <t>PARAFUSO P/BUCHA S-5</t>
  </si>
  <si>
    <t>PARAFUSO P/BUCHA S-6</t>
  </si>
  <si>
    <t>PARAFUSO P/BUCHA S-8</t>
  </si>
  <si>
    <t>PARAFUSO P/BUCHA S-10</t>
  </si>
  <si>
    <t>PARAFUSO P/BUCHA S-12</t>
  </si>
  <si>
    <t>PARAFUSO SEXTAVADO D = 1/4" X 5/8"</t>
  </si>
  <si>
    <t>PARAFUSO SEXTAVADO D = 3/8" X 3/4"</t>
  </si>
  <si>
    <t>PARAFUSO SEXTAVADO  CABEÇA LENTILHA D = 1/4" X 5/8"</t>
  </si>
  <si>
    <t>PARAFUSO ROSCA DUPLA ACO GALVANIZADO 16 X 150 C/ PORCAS</t>
  </si>
  <si>
    <t xml:space="preserve">PATCH CORD COMPRIMENTO DE 1,50 M - CAT.6 </t>
  </si>
  <si>
    <t xml:space="preserve">PATCH CORD COMPRIMENTO DE 2,50 M - CAT.6 </t>
  </si>
  <si>
    <t>PATCH PANEL PADRÃO 19" CAT. 6, COM 24 PORTAS</t>
  </si>
  <si>
    <t>PINO ISOLADOR PARA CRUZETA POLIMÉRICA 15 KV, ROSCA 25 MM</t>
  </si>
  <si>
    <t>PORCA QUADRADA DE ACO GALVANIZADO 16 X 2</t>
  </si>
  <si>
    <t>PORCA SEXTAVADA DIAMETRO 1/4"</t>
  </si>
  <si>
    <t>PORCA SEXTAVADA DIAMETRO 5/16"</t>
  </si>
  <si>
    <t>PORCA LOSANGULAR D=1/4"</t>
  </si>
  <si>
    <t>POSTE SIMPLES CÔNICO CONTÍNUO, CIRCULAR, RETO, COM DIÂMETRO NOMINAL DE 60MM NA EXTREMIDADE, GALVANIZADO A FOGO, Hútil= 7 M - ENGASTADO EM CONCRETO COM FCK = 13,5 MPA</t>
  </si>
  <si>
    <t>POSTE SIMPLES CÔNICO CONTÍNUO, CIRCULAR, RETO, COM DIÂMETRO NOMINAL DE 60MM NA EXTREMIDADE, GALVANIZADO A FOGO, Hútil=10 M - ENGASTADO EM CONCRETO COM FCK = 13,5 MPA</t>
  </si>
  <si>
    <t>POSTE SIMPLES,CÔNICO CONTÍNUO, CIRCULAR, RETO, COM DIÂMETRO NOMINAL DE 60MM NA EXTREMIDADE, GALVANIZADO A FOGO, Hútil= 12 M - ENGASTADO EM CONCRETO COM FCK = 13,5 MPA</t>
  </si>
  <si>
    <t>POSTE - ENGASTAMENTO SIMPLES PARA POSTE DE CONCRETO SEÇÃO DUPLO "T"</t>
  </si>
  <si>
    <t>POSTE - FUNDAÇÃO EM CONCRETO SIMPLES DA BASE DOS POSTES 10/600 PARA TRAFO ( DIAM. 1000MM)</t>
  </si>
  <si>
    <t>POSTE - FUNDAÇÃO EM CONCRETO SIMPLES DA BASE DOS POSTES 11/600 PARA TRAFO ( DIAM. 1000MM)</t>
  </si>
  <si>
    <t>POSTE - FUNDAÇÃO EM CONCRETO SIMPLES DA BASE DOS POSTES 13/600 PARA REDE ( DIAM. 1000MM)</t>
  </si>
  <si>
    <t>POSTE - FUNDAÇÃO EM CONCRETO ARMADO DA BASE DOS POSTES PARA REDE ( DIAM. 1200MM)</t>
  </si>
  <si>
    <t>POSTE - ENGASTAMENTO SIMPLES PARA POSTE DE CONCRETO SEÇÃO CIRCULAR</t>
  </si>
  <si>
    <t>POSTE DE CONCRETO DT 10/300 - SEM FUNDAÇÃO/CONCRETO</t>
  </si>
  <si>
    <t>POSTE DE CONCRETO DT 20/1300 - SEM FUNDAÇÃO/CONCRETO</t>
  </si>
  <si>
    <t>POSTE DE CONCRETO DT 20/1500 - SEM FUNDAÇÃO/CONCRETO</t>
  </si>
  <si>
    <t>POSTE DE CONCRETO DT 21/1500 - SEM FUNDAÇÃO/CONCRETO</t>
  </si>
  <si>
    <t>POSTE DE CONCRETO DT 22/1500 - SEM FUNDAÇÃO/CONCRETO</t>
  </si>
  <si>
    <t>POSTE DE CONCRETO DT 23/1300 - SEM FUNDAÇÃO/CONCRETO</t>
  </si>
  <si>
    <t>POSTE DE CONCRETO DT 23/1500 - SEM FUNDAÇÃO/CONCRETO</t>
  </si>
  <si>
    <t>POSTE DE CONCRETO DT 24/1500 - SEM FUNDAÇÃO/CONCRETO</t>
  </si>
  <si>
    <t>POSTE DE CONCRETO DT 25/1500 - SEM FUNDAÇÃO/CONCRETO</t>
  </si>
  <si>
    <t>POSTE DE CONCRETO SC 10/600 - SEM FUNDAÇÃO/CONCRETO</t>
  </si>
  <si>
    <t>POSTE DE CONCRETO SC 11/400 - SEM FUNDAÇÃO/CONCRETO</t>
  </si>
  <si>
    <t>POSTE DE CONCRETO SC 11/600 - SEM FUNDAÇÃO/CONCRETO</t>
  </si>
  <si>
    <t>POSTE DE CONCRETO SC 16/200 - SEM FUNDAÇÃO/CONCRETO</t>
  </si>
  <si>
    <t>POSTE/TRAFO - CAMINHÃO MUNCK 12 TON. (MÍNIMO 4H/DIA)</t>
  </si>
  <si>
    <t xml:space="preserve">H     </t>
  </si>
  <si>
    <t>POSTE/TRAFO - GUINDASTE 30 TON.(MÍNIMO 10H/DIA)</t>
  </si>
  <si>
    <t>PROTETOR PARA PARA-RAIO POLIMÉRICO</t>
  </si>
  <si>
    <t>PULSADOR CAMPAINHA</t>
  </si>
  <si>
    <t>QUADRO DE DISTRIBUIÇÃO DE EMBUTIR EM PVC CB 12E - 80A</t>
  </si>
  <si>
    <t>QUADRO DE DISTRIBUIÇÃO DE EMBUTIR EM PVC CB 24E - 80A</t>
  </si>
  <si>
    <t>QUADRO DE DISTRIBUIÇÃO DE EMBUTIR EM PVC CB 36E - 80A</t>
  </si>
  <si>
    <t>QUADRO DE DISTRIBUIÇÃO DE EMBUTIR EM PVC CB 48E - 80A</t>
  </si>
  <si>
    <t>QUADRO DE DISTRIBUIÇÃO DE EMBUTIR METÁLICO CB-24E - 150A</t>
  </si>
  <si>
    <t>QUADRO DE DISTRIBUIÇÃO DE EMBUTIR METÁLICO CB-34E - 150A</t>
  </si>
  <si>
    <t>QUADRO DE DISTRIBUIÇÃO DE EMBUTIR METÁLICO CB-44E - 150A</t>
  </si>
  <si>
    <t>QUADRO DE DISTRIBUIÇÃO DE EMBUTIR METÁLICO CB-56E - 225A</t>
  </si>
  <si>
    <t>QUADRO DE DISTRIBUIÇÃO DE EMBUTIR METÁLICO CB-70E - 225A</t>
  </si>
  <si>
    <t xml:space="preserve">RACK FECHADO DE PAREDE COM PORTA EM ACRÍLICO - 12 U´S </t>
  </si>
  <si>
    <t>RACK FECHADO DE PISO COM PORTA EM ACRÍLICO - 24 U´S</t>
  </si>
  <si>
    <t>RACK FECHADO DE PISO COM PORTA EM ACRÍLICO -  36 U´S</t>
  </si>
  <si>
    <t>REATOR AFP USO EXTERNO V.METALICO 70 W</t>
  </si>
  <si>
    <t>REATOR AFP USO EXTERNO V.METALICO 150 W</t>
  </si>
  <si>
    <t>REATOR AFP USO EXTERNO V.METALICO 250 W</t>
  </si>
  <si>
    <t>REATOR AFP USO EXTERNO V.METALICO 400 W</t>
  </si>
  <si>
    <t>REATOR AFP USO EXTERNO V.METÁLICO 1000 W.</t>
  </si>
  <si>
    <t>REATOR AFP USO EXTERNO V.METALICO 2000 W</t>
  </si>
  <si>
    <t>REATOR INTERNO V. MERCÚRIO AFP 1 X 125 W</t>
  </si>
  <si>
    <t>REATOR INTERNO V. MERCÚRIO  AFP 1 X 250 W</t>
  </si>
  <si>
    <t>REATOR INTERNO V. MERCÚRIO AFP 1 X 400 W</t>
  </si>
  <si>
    <t>REATOR EXTERNO V. MERCÚRIO AFP 1 X 125 W</t>
  </si>
  <si>
    <t>REATOR EXTERNO V. MERCÚRIO  AFP 1 X 250 W</t>
  </si>
  <si>
    <t>REATOR EXTERNO V. MERCÚRIO  AFP 1 X 400 W</t>
  </si>
  <si>
    <t xml:space="preserve">REDUÇÃO A ESQUERDA 100 X 50MM PARA ELETROCALHA </t>
  </si>
  <si>
    <t>REDUÇÃO A DIREITA 100 X 50 MM PARA ELETROCALHA</t>
  </si>
  <si>
    <t>REDUÇÃO CONCÊNTRICA 100 X 50 MM PARA ELETROCALHA</t>
  </si>
  <si>
    <t>REGUA COM 8 TOMADAS</t>
  </si>
  <si>
    <t>RELE BIMETALICO REGULAGEM 0,63 - 1,00A</t>
  </si>
  <si>
    <t>RELE BIMETALICO REGULAGEM 1,0 - 1,60A</t>
  </si>
  <si>
    <t>RELE BIMETALICO REGULAGEM 1,6 - 2,5A</t>
  </si>
  <si>
    <t>RELE BIMETALICO REGULAGEM 10 - 16A</t>
  </si>
  <si>
    <t>RELE BIMETALICO REGULAGEM 16 - 25A</t>
  </si>
  <si>
    <t>RELE BIMETALICO REGULAGEM 2,5 - 4A</t>
  </si>
  <si>
    <t>RELE BIMETALICO REGULAGEM 20 - 32A</t>
  </si>
  <si>
    <t>RELE BIMETALICO REGULAGEM 25 - 30A</t>
  </si>
  <si>
    <t>RELE BIMETALICO REGULAGEM 32 - 50A</t>
  </si>
  <si>
    <t>RELE BIMETALICO REGULAGEM 4 - 6,3A</t>
  </si>
  <si>
    <t>RELE BIMETALICO REGULAGEM 50 - 63A</t>
  </si>
  <si>
    <t>RELE BIMETALICO REGULAGEM 6,3 - 10A</t>
  </si>
  <si>
    <t>RELE BIMETALICO REGULAGEM 8 - 12,5A</t>
  </si>
  <si>
    <t>RELE FOTO ELETRICO COM BASE</t>
  </si>
  <si>
    <t>SAIDA HORIZONTAL PARA ELETRODUTO D=3/4"</t>
  </si>
  <si>
    <t>SAIDA HORIZONTAL PARA ELETRODUTO D=1"</t>
  </si>
  <si>
    <t>SAIDA VERTICAL PARA ELETRODUTO D=3/4"</t>
  </si>
  <si>
    <t>SAIDA VERTICAL PARA ELETRODUTO D=1"</t>
  </si>
  <si>
    <t>SAPATILHA DE AÇO GALVANIZADO PARA POSTE COM TRANSFORMADOR</t>
  </si>
  <si>
    <t>SELA DE AÇO GALVANIZADA PARA CRUZETA POLIMÉRICA 15 KV</t>
  </si>
  <si>
    <t>SELA AÇO GALVANIZADO PARA CRUZETA POLIMÉRICA 34,5KV</t>
  </si>
  <si>
    <t>SIRENE METALICA ALCANCE 500 M</t>
  </si>
  <si>
    <t>SOQUETE ANTIVIBRATORIO PARA LAMPADA FLUORESCENTE</t>
  </si>
  <si>
    <t>SUPORTE PARA 1 PÉTALA PARA LUMINÁRIA DE ILUMINAÇÃO PÚBLICA</t>
  </si>
  <si>
    <t>SUPORTE PARA 2 PÉTALAS PARA LUMINÁRIA DE ILUMINAÇÃO PÚBLICA</t>
  </si>
  <si>
    <t>SUPORTE PARA 3 PÉTALAS PARA LUMINÁRIA DE ILUMINAÇÃO PÚBLICA</t>
  </si>
  <si>
    <t>SUPORTE PARA 4 PÉTALAS PARA LUMINÁRIA DE ILUMINAÇÃO PÚBLICA</t>
  </si>
  <si>
    <t>SUPORTE PARA TRANSFORMADOR EM POSTE DE CONCRETO CIRCULAR</t>
  </si>
  <si>
    <t>SUP0RTE VERTICAL PARA CANTONEIRA 50 X 50 MM</t>
  </si>
  <si>
    <t>SUPORTE DE AÇO GALVANIZADO PARA FIXAÇÃO DO PÁRA-RAIO POLIMÉRICO</t>
  </si>
  <si>
    <t>SUPORTE Z COMPLETO</t>
  </si>
  <si>
    <t>TE HORIZONTAL PARA ELETROCALHA 50 X 50 MM</t>
  </si>
  <si>
    <t>TE VERTICAL DE DESCIDA PARA ELETROCALHA 50 X 50 MM</t>
  </si>
  <si>
    <t>TAMPA DE ENCAIXE PARA ELETROCALHA DE 50 X 50 MM</t>
  </si>
  <si>
    <t>TAMPA CEGA PARA CONDULETE DE PVC</t>
  </si>
  <si>
    <t>TAMPA CEGA PARA CONDULETE METÁLICO</t>
  </si>
  <si>
    <t>TAMPA CEGA PLÁSTICA 4"X2" COM FURO CENTRAL (PARA TV/SOM...)</t>
  </si>
  <si>
    <t>TAMPA CEGA PLASTICA QUADRADA 4"X4"</t>
  </si>
  <si>
    <t>TAMPA CEGA PLASTICA REDONDA 4"X4"</t>
  </si>
  <si>
    <t>TAMPA CEGA PLASTICA RETANGULAR 4"X2"</t>
  </si>
  <si>
    <t xml:space="preserve">TAMPA PARA CONDULETE DE PVC PARA 1 INTERRUPTOR </t>
  </si>
  <si>
    <t>TAMPA PARA CONDULETE DE PVC PARA 2 INTERRUPTORES</t>
  </si>
  <si>
    <t>TAMPA PARA CONDULETE DE PVC PARA 1 TOMADA</t>
  </si>
  <si>
    <t>TAMPA PARA CONDULETE DE PVC PARA 1 INTERRUPTOR E 1 TOMADA</t>
  </si>
  <si>
    <t xml:space="preserve">TAMPA DE Fo.Fo. R1 COM BASE </t>
  </si>
  <si>
    <t>TAMPA DE Fo.Fo. R2 COM BASE</t>
  </si>
  <si>
    <t>TAMPA PARA CONDULETE METÁLICO PARA 1 INTERRUPTOR E 1 TOMADA</t>
  </si>
  <si>
    <t>TAMPA PARA CONDULETE METÁLICO PARA 2 INTERRUPTORES</t>
  </si>
  <si>
    <t>TAMPA PARA CONDULETE METÁLICO PARA 1 INTERRUPTOR</t>
  </si>
  <si>
    <t>TAMPA PARA CONDULETE METÁLICO PARA 1 TOMADA</t>
  </si>
  <si>
    <t>TERMINAL DE PRESSAO 1,5 MM2</t>
  </si>
  <si>
    <t>TERMINAL DE PRESSAO 2,5 MM2</t>
  </si>
  <si>
    <t>TERMINAL DE PRESSAO 4 MM2</t>
  </si>
  <si>
    <t>TERMINAL DE PRESSAO 6 MM2</t>
  </si>
  <si>
    <t>TERMINAL DE PRESSAO 10 MM2</t>
  </si>
  <si>
    <t>TERMINAL DE PRESSAO 16 MM2</t>
  </si>
  <si>
    <t>TERMINAL DE PRESSAO 25 MM2</t>
  </si>
  <si>
    <t>TERMINAL DE PRESSAO 35 MM2</t>
  </si>
  <si>
    <t>TERMINAL DE PRESSAO 50 MM2</t>
  </si>
  <si>
    <t>TERMINAL DE PRESSAO 70 MMM2</t>
  </si>
  <si>
    <t>TERMINAL DE PRESSAO 95 MM2</t>
  </si>
  <si>
    <t>TERMINAL DE PRESSAO 120 MM2</t>
  </si>
  <si>
    <t>TERMINAL DE PRESSAO 150 MM2</t>
  </si>
  <si>
    <t>TOMADA LOGICA RJ-45 TIPO KEYSTONE JACK, CAT. 6</t>
  </si>
  <si>
    <t>TERMINAL PARA ELETROCALHA 50 X 50 MM</t>
  </si>
  <si>
    <t>TOMADA HEXAGONAL 2P + T - 10A - 250V (LINHA X OU EQUIVALENTE)</t>
  </si>
  <si>
    <t>TOMADA HEXAGONAL 2P + T - 20A - 250V (LINHA X OU EQUIVALENTE)</t>
  </si>
  <si>
    <t>TOMADA HEXAGONAL 2P + T - 10A - 250V</t>
  </si>
  <si>
    <t>TOMADA HEXAGONAL DUPLA 2P + T - 10A - 250V</t>
  </si>
  <si>
    <t>TOMADA HEXAGONAL 2P + T - 20A - 250V</t>
  </si>
  <si>
    <t>TOMADA TELEFÔNICA RJ-11</t>
  </si>
  <si>
    <t>TOMADA LÓGICA RJ-45 CAT. 6 (LINHA X OU EQUIVALENTE)</t>
  </si>
  <si>
    <t xml:space="preserve">TRANSFORMADOR TRIFASICO 75 KVA 13,8KV - A ÓLEO </t>
  </si>
  <si>
    <t xml:space="preserve">TRANSFORMADOR TRIFASICO 150 KVA 13,8KV - A ÓLEO </t>
  </si>
  <si>
    <t xml:space="preserve">TRANSFORMADOR TRIFASICO 112,5 KVA 13,8KV - A ÓLEO </t>
  </si>
  <si>
    <t xml:space="preserve">TRANSFORMADOR TRIFASICO 225 KVA, 13,8 KV - A ÓLEO </t>
  </si>
  <si>
    <t>TRANSFORMADOR TRIFASICO 300 KVA,13,8 KV - SECO</t>
  </si>
  <si>
    <t>TRANSFORMADOR TRIFASICO 500 KVA, 13,8 KV - SECO</t>
  </si>
  <si>
    <t>TRANSFORMADOR DE CORRENTE RELAÇÃO 200:5 A</t>
  </si>
  <si>
    <t>TRANSFORMADOR DE CORRENTE RELAÇÃO 400:5 A</t>
  </si>
  <si>
    <t>TRANSFORMADOR DE CORRENTE RELAÇÃO 600:5 A</t>
  </si>
  <si>
    <t>TRANSFORMADOR DE CORRENTE RELAÇÃO 800:5 A</t>
  </si>
  <si>
    <t>TRILHO OU SUPORTE PARA BORNE TERMINAL</t>
  </si>
  <si>
    <t>TUBO FERRO GALVANIZADO DIAM. 1.1/2"</t>
  </si>
  <si>
    <t>CARTUCHO PORTA FUSÍVEL 15 kV  100A</t>
  </si>
  <si>
    <t>VERGALHAO ROSCA TOTAL D=1/4"</t>
  </si>
  <si>
    <t>VERGALHAO ROSCA TOTAL D=5/16"</t>
  </si>
  <si>
    <t>INSTALAÇÕES HIDROSSANITÁRIAS</t>
  </si>
  <si>
    <t>L O U Ç A S  E  M E T A I S</t>
  </si>
  <si>
    <t>V A S OS  S A N I T Á R I O S / A C E S S Ó R I O S</t>
  </si>
  <si>
    <t>VASO SANITARIO CONVENCIONAL (1ª LINHA)</t>
  </si>
  <si>
    <t>VASO SANITÁRIO PARA PcD SEM ABERTURA FRONTAL</t>
  </si>
  <si>
    <t>VASO SANITÁRIO COM CAIXA ACOPLADA COM DUPLO ACIONAMENTO - COMPLETO EXCLUSO O ASSENTO</t>
  </si>
  <si>
    <t>VASO SANITÁRIO PARA PcD COM CAIXA ACOPLADA COM DUPLO ACIONAMENTO - COMPLETO EXCLUSO O ASSENTO</t>
  </si>
  <si>
    <t>BACIA TURCA COM TUBO DE LIGAÇÃO</t>
  </si>
  <si>
    <t>ANEL DE VEDAÇÃO PARA VASO SANITÁRIO</t>
  </si>
  <si>
    <t>CAIXA DE DESCARGA EXTERNA</t>
  </si>
  <si>
    <t>TUBO DE DESCIDA PARA CAIXA DE DESCARGA ( LONGO 1 1/4" )</t>
  </si>
  <si>
    <t>TUBO PARA VÁLVULA DE DESCARGA ( CURTO 1.1/4" )</t>
  </si>
  <si>
    <t>TUBO DE LIGACAO PVC CROMADO 1.1/2" / ESPUDE  - (ENTRADA)</t>
  </si>
  <si>
    <t xml:space="preserve">VÁLVULA DE DESCARGA DUPLO ACIONAMENTO COM ACABAMENTO CROMADO </t>
  </si>
  <si>
    <t>VÁLVULA DE DESCARGA DUPLO ACIONAMENTO COM ACABAMENTO CROMADO ANTIVANDALISMO</t>
  </si>
  <si>
    <t>VÁLVULA DE DESCARGA COM SISTEMA PASSANTE EM POLÍMERO - OPÇÃO ECONÔMICA ( ALTA SEGURANÇA)</t>
  </si>
  <si>
    <t xml:space="preserve">VÁLVULA DE DESCARGA PARA PcD COM ACABAMENTO CROMADO ANTIVANDALISMO </t>
  </si>
  <si>
    <t>CONJUNTO DE FIXACAO P/VASO SANITARIO (PAR)</t>
  </si>
  <si>
    <t xml:space="preserve">CJ    </t>
  </si>
  <si>
    <t>ASSENTO EM POLIPROPILENO COM SISTEMA DE FECHAMENTO SUAVE PARA VASO SANITÁRIO</t>
  </si>
  <si>
    <t>PORTA PAPEL HIGIÊNICO EM LOUÇA - EMBUTIR</t>
  </si>
  <si>
    <t>PORTA PAPEL HIGIÊNICO EM METAL/ACABAMENTO CROMADO</t>
  </si>
  <si>
    <t>L A V A T Ó R I O S / A C E S S Ó R I O S</t>
  </si>
  <si>
    <t>LAVATÓRIO MÉDIO COM COLUNA</t>
  </si>
  <si>
    <t>LAVATÓRIO MÉDIO SEM COLUNA</t>
  </si>
  <si>
    <t xml:space="preserve">LAVATÓRIO DE CANTO SEM COLUNA </t>
  </si>
  <si>
    <t>FIXACAO P/LAVATORIO (PAR)</t>
  </si>
  <si>
    <t xml:space="preserve">PAR   </t>
  </si>
  <si>
    <t>LIGAÇÃO FLEXÍVEL METÁLICA DIAM.1/2"(ENGATE)</t>
  </si>
  <si>
    <t>LIGAÇÃO FLEXÍVEL PVC DIAM.1/2" (ENGATE)</t>
  </si>
  <si>
    <t>SIFAO PARA LAVATORIO METALICO DIAM.1"X1.1/2"</t>
  </si>
  <si>
    <t>SIFAO PARA LAVATORIO PVC DIAM.1"X1.1/2"</t>
  </si>
  <si>
    <t>SIFAO FLEXIVEL UNIVERSAL (SANFONADO) EM PVC PARA LAVATORIO</t>
  </si>
  <si>
    <t>SIFAO PARA LAVATORIO PVC CROMADO DIAM.1"X1.1/2"</t>
  </si>
  <si>
    <t>SIFAO FLEXIVEL UNIVERSAL (SANFONADO) EM PVC CROMADO PARA LAVATORIO</t>
  </si>
  <si>
    <t>TORNEIRA DE MESA PARA LAVATÓRIO DIÂMETRO DE 1/2"</t>
  </si>
  <si>
    <t>TORNEIRA DE MESA COM FECHAMENTO AUTOMÁTICO TEMPORIZADO PARA LAVATÓRIO DIÂMETRO DE 1/2"</t>
  </si>
  <si>
    <t>TORNEIRA DE MESA PARA PcD COM FECHAMENTO AUTOMÁTICO TEMPORIZADO PARA LAVATÓRIO DIÂMETRO DE 1/2"</t>
  </si>
  <si>
    <t>VALVULA PARA LAVATORIO OU BEBEDOURO METALICO DIAMETRO 1"</t>
  </si>
  <si>
    <t xml:space="preserve">CUBA DE LOUÇA DE EMBUTIR REDONDA </t>
  </si>
  <si>
    <t xml:space="preserve">CUBA DE LOUCA DE EMBUTIR OVAL MÉDIA </t>
  </si>
  <si>
    <t>M I C T Ó R I O S / A C E S S Ó R I O S</t>
  </si>
  <si>
    <t>MICTORIO DE LOUCA C/SIFAO INTEGRADO</t>
  </si>
  <si>
    <t>KIT DE FIXAÇÃO PARA MICTORIO DE LOUCA (ESPUDE,CONEXÃO ENTR.PARAFUSOS)</t>
  </si>
  <si>
    <t>SIFÃO METÁLICO 1 1/2" X 2" P/MICTÓRIO</t>
  </si>
  <si>
    <t>VÁLVULA PVC DE 1" P/MICTÓRIO TIPO COCHO</t>
  </si>
  <si>
    <t>VÁLVULA DE DESCARGA PARA MICTÓRIO DIÂMETRO 1/2" FECHAMENTO AUTOMÁTICO TEMPORIZADO</t>
  </si>
  <si>
    <t>P I A / A C E S S Ó R I O S</t>
  </si>
  <si>
    <t>PIA MÁRMORE/GRANITO SINTÉTICO 1,20X0,54 M</t>
  </si>
  <si>
    <t>PIA MÁRMORE/GRANITO SINTÉTICO 2,00 X 0,54 M</t>
  </si>
  <si>
    <t>TORNEIRA DE MESA PARA PIA DIÂMETRO DE 1/2" - BICA MÓVEL</t>
  </si>
  <si>
    <t xml:space="preserve">TORNEIRA DE PAREDE PARA PIA OU BEBEDOURO DIÂMETRO DE 1/2" E 3/4" </t>
  </si>
  <si>
    <t>SIFAO PARA PIA 1.1/2" X 2" METAL</t>
  </si>
  <si>
    <t>SIFAO PARA PIA 1.1/2" X 2" PVC</t>
  </si>
  <si>
    <t>SIFAO PARA PIA 1.1/2"X2" PVC CROMADO</t>
  </si>
  <si>
    <t>VALVULA PARA PIA TIPO AMERICANA DIAMETRO 3.1/2" (METALICA)</t>
  </si>
  <si>
    <t>CUBA INOX 56X34X17CM E=0,6MM-AÇO 304 (CUBA Nº2)</t>
  </si>
  <si>
    <t>CUBA INOX 35X40X15CM E=0,6MM-AÇO 304 (CUBA Nº 3)</t>
  </si>
  <si>
    <t>CUBA INOX 46X30X15CM E=0,6MM-AÇO 304 (CUBA Nº 1)</t>
  </si>
  <si>
    <t>CUBA INOX 50X40X20CM E=0,7MM-AÇO 304</t>
  </si>
  <si>
    <t>TANQUE (PANELAO) INOX 60 X 70 X 40 CM CH.18</t>
  </si>
  <si>
    <t>F I L T R O / C H U V E I R O</t>
  </si>
  <si>
    <t>CHUVEIRO ELÉTRICO EM PVC COM BRAÇO METÁLICO</t>
  </si>
  <si>
    <t>CHUVEIRO PVC COM BRACO DE PVC (DUCHA FRIA)</t>
  </si>
  <si>
    <t>CHUVEIRO METÁLICO COM BRAÇO METÁLICO (DUCHA FRIA)</t>
  </si>
  <si>
    <t>CABIDE TIPO GANCHO EM LOUÇA</t>
  </si>
  <si>
    <t>PORTA TOALHA HASTE LONGA EM METAL/ACABAMENTO CROMADO</t>
  </si>
  <si>
    <t>PORTA TOALHA HASTE CURTA EM METAL/ACABAMENTO CROMADO</t>
  </si>
  <si>
    <t>MEIA SABONETEIRA EM LOUÇA DE EMBUTIR</t>
  </si>
  <si>
    <t>SABONETEIRA EM METAL / ACABAMENTO CROMADO</t>
  </si>
  <si>
    <t>FILTRO CENTRAL EM AÇO INOX 304 VAZÃO DE 3.000 L/H</t>
  </si>
  <si>
    <t>T A N Q U E S / T O R N E I R A S  J A R D I N S</t>
  </si>
  <si>
    <t>TANQUE MARMORE/GRANITO SINTÉTICO C/UMA CUBA E 1 BATEDOR</t>
  </si>
  <si>
    <t>TANQUE MARMORE/GRANITO SINTÉTICO C/DUAS CUBAS E 1 BATEDOR</t>
  </si>
  <si>
    <t>TANQUE MARMORE/GRANITO SINTÉTICO  / 1 BATEDOR</t>
  </si>
  <si>
    <t>TANQUE DE LOUÇA COM COLUNA TAMANHO MÉDIO</t>
  </si>
  <si>
    <t>TANQUE DE AÇO INOX - CHAPA 0,7MM</t>
  </si>
  <si>
    <t>TORNEIRA DE PAREDE PARA TANQUE COM AREJADOR DIÂMETRO DE 1/2" E 3/4"</t>
  </si>
  <si>
    <t>TORNEIRA DE JARDIM COM BICO PARA MANGUEIRA DIÂMETRO DE 1/2" E 3/4"</t>
  </si>
  <si>
    <t>SIFÃO METÁLICO PARA TANQUE DE 1 1/4" X 1 1/2"</t>
  </si>
  <si>
    <t>SIFAO PARA TANQUE 1" X 1.1/2" - PVC</t>
  </si>
  <si>
    <t>TUBO DE DESPEJO P/ VÁLVULA (PIA/TANQUE)</t>
  </si>
  <si>
    <t>VÁLVULA PARA TANQUE METÁLICA DIAM. 1" SEM LADRAO</t>
  </si>
  <si>
    <t>TAMPA T-5 ARTICULADA 20X20</t>
  </si>
  <si>
    <t>CAIXA DE ALVENARIA 20x20x25 CM (REVESTIMENTO IMPERMEABILIZADO), FUNDO DE BRITA SEM TAMPA - PARA REGISTRO/TORNEIRA JARDIM</t>
  </si>
  <si>
    <t>R E G I S T R O S</t>
  </si>
  <si>
    <t>REGISTRO GAVETA BRUTO DIAMETRO 1/2"</t>
  </si>
  <si>
    <t>REGISTRO DE GAVETA BRUTO DIAMETRO 3/4"</t>
  </si>
  <si>
    <t>REGISTRO DE GAVETA BRUTO DIAMETRO 1"</t>
  </si>
  <si>
    <t>REGISTRO DE GAVETA BRUTO DIAMETRO 1.1/4"</t>
  </si>
  <si>
    <t>REGISTRO DE GAVETA BRUTO DIAMETRO 1.1/2"</t>
  </si>
  <si>
    <t>REGISTRO DE GAVETA BRUTO DIAMETRO 2"</t>
  </si>
  <si>
    <t>REGISTRO DE GAVETA BRUTO DIAMETRO 2.1/2"</t>
  </si>
  <si>
    <t>REGISTRO DE GAVETA BRUTO DIAMETRO 3"</t>
  </si>
  <si>
    <t>REGISTRO DE GAVETA BRUTO DIAMETRO 4"</t>
  </si>
  <si>
    <t>REGISTRO DE GAVETA C/CANOPLA DIAMETRO 1/2"</t>
  </si>
  <si>
    <t>REGISTRO DE GAVETA C/CANOPLA DIAMETRO 3/4"</t>
  </si>
  <si>
    <t>REGISTRO DE GAVETA C/CANOPLA DIAMETRO 1"</t>
  </si>
  <si>
    <t>REGISTRO DE GAVETA C/CANOPLA DIAMETRO 1.1/4"</t>
  </si>
  <si>
    <t>REGISTRO DE GAVETA C/CANOPLA DIAMETRO 1.1/2"</t>
  </si>
  <si>
    <t>REGISTRO DE PRESSAO C/CANOPLA CROMADO DIAM.1/2"</t>
  </si>
  <si>
    <t>REGISTRO DE PRESSAO C/CANOPLA CROMADA DIAM.3/4"</t>
  </si>
  <si>
    <t>REGISTRO DE ESFERA DIAM.1/2"</t>
  </si>
  <si>
    <t>REGISTRO DE ESFERA DIAMETRO 3/4"</t>
  </si>
  <si>
    <t>REGISTRO DE ESFERA DIAMETRO 1"</t>
  </si>
  <si>
    <t>REGISTRO DE ESFERA DIAMETRO 1.1/4"</t>
  </si>
  <si>
    <t>REGISTRO DE ESFERA DIAMETRO 1.1/2"</t>
  </si>
  <si>
    <t>REGISTRO DE ESFERA DIAMETRO 2"</t>
  </si>
  <si>
    <t>REGISTRO DE ESFERA DIAMETRO 2.1/2"</t>
  </si>
  <si>
    <t>REGISTRO DE ESFERA DIAM.3"</t>
  </si>
  <si>
    <t>REGISTRO DE ESFERA DIAMETRO 4"</t>
  </si>
  <si>
    <t>Á G U A  F R I A</t>
  </si>
  <si>
    <t>T U B O S   DE  P V C   S O L D Á V E I S</t>
  </si>
  <si>
    <t>TUBO SOLDAVEL PVC MARROM DIAM. 20 MM</t>
  </si>
  <si>
    <t>TUBO SOLDAVEL PVC MARROM DIAM. 25 MM</t>
  </si>
  <si>
    <t>TUBO SOLDAVEL PVC MARROM DIAM. 32 MM</t>
  </si>
  <si>
    <t>TUBO SOLDAVEL PVC MARROM DIAM. 40 MM</t>
  </si>
  <si>
    <t>TUBO SOLDAVEL PVC MARROM DIAM. 50 mm</t>
  </si>
  <si>
    <t>TUBO SOLDAVEL PVC MARROM DIAM. 60 MM</t>
  </si>
  <si>
    <t>TUBO SOLDAVEL PVC MARROM DIAM. 75 MM</t>
  </si>
  <si>
    <t>TUBO SOLDAVEL PVC MARROM DIAM. 85 MM</t>
  </si>
  <si>
    <t>TUBO SOLDAVEL PVC MARROM DIAM. 110 MM</t>
  </si>
  <si>
    <t>A D A P T A D O R E S  DE   P V C   S O L D Á V E I S</t>
  </si>
  <si>
    <t>ADAPTADOR PVC SOLDÁVEL LONGO COM FLANGES LIVRES PARA CAIXA D'ÁGUA 25X3/4"</t>
  </si>
  <si>
    <t>ADAPTADOR PVC SOLDÁVEL LONGO COM FLANGES LIVRES PARA CAIXA D'ÁGUA 32X1"</t>
  </si>
  <si>
    <t>ADAPTADOR PVC SOLDÁVEL LONGO COM FLANGES LIVRES PARA CAIXA D'ÁGUA 50X1.1/2</t>
  </si>
  <si>
    <t>ADAPTADOR PVC SOLDÁVEL LONGO COM FLANGES LIVRES PARA CAIXA D'ÁGUA 60X2"</t>
  </si>
  <si>
    <t>ADAPTADOR PVC SOLDÁVEL LONGO COM FLANGES LIVRES PARA CAIXA D'ÁGUA 110 X 4"</t>
  </si>
  <si>
    <t>ADAPTADOR SOLDÁVEL COM FLANGES LIVRES PARA CAIXA D'ÁGUA 25X3/4"</t>
  </si>
  <si>
    <t>ADAPTADOR SOLDÁVEL COM FLANGES LIVRES PARA CAIXA D'ÁGUA 32X1"</t>
  </si>
  <si>
    <t>ADAPTADOR SOLDÁVEL COM FLANGES LIVRES PARA CAIXA D'ÁGUA 40X1.1/4"</t>
  </si>
  <si>
    <t>ADAPTADOR PVC SOLDÁVEL LONGO COM FLANGES LIVRES PARA CAIXA D'ÁGUA 50X1.1/2"</t>
  </si>
  <si>
    <t>ADAPTADOR SOLDÁVEL CURTO COM BOLSA E ROSCA PARA REGISTRO 20X1/2"</t>
  </si>
  <si>
    <t>ADAPTAD.SOLD.CURTO C/BOLSA E ROSCA P/REG.25X3/4"</t>
  </si>
  <si>
    <t>ADAPTAD.SOLD.CURTO C/BOLSA E ROSCA P/REG.32X1"</t>
  </si>
  <si>
    <t>ADAPTAD.SOLD.CURTO C/BOLSA/ROSCA P/REG.40X1 1/4"</t>
  </si>
  <si>
    <t>ADAPTADOR SOLDÁVEL CURTO COM BOLSA E ROSCA PARA REGISTRO 50MMX1.1/2"</t>
  </si>
  <si>
    <t>ADAPTAD.SOLD.CURTO C/BOLSA/ROSCA P/REGIST.60X2"</t>
  </si>
  <si>
    <t>ADAPTADOR SOLDAVEL CURTO C/BR P/REG.75X2.1/2"</t>
  </si>
  <si>
    <t>ADAPTADOR SOLDAVEL CURTO C/ BOLSA E ROSCA PARA REGISTRO 85 X 3"</t>
  </si>
  <si>
    <t>ADAPTADOR SOLDAVEL CURTO COM BOLSA E ROSCA PARA REGISTRO 110 X 4"</t>
  </si>
  <si>
    <t>ADAPTADOR PVC COM JUNTA ELASTICA PARA SIFAO METÁLICO 40MM X 1.1/2"</t>
  </si>
  <si>
    <t>ADAPTADOR PVC P/SIFAO PVC 40 MM X 1.1/4"</t>
  </si>
  <si>
    <t>ADAPTADOR PARA VÁLVULA DE PIA, LAVATÓRIO E TANQUE 40 MM</t>
  </si>
  <si>
    <t>L U V A S  DE  P V C</t>
  </si>
  <si>
    <t>LUVA SOLDAVEL DIAMETRO 20 mm</t>
  </si>
  <si>
    <t>LUVA SOLDAVEL DIAMETRO 25 mm</t>
  </si>
  <si>
    <t>LUVA SOLDAVEL DIAMETRO 32 mm</t>
  </si>
  <si>
    <t>LUVA SOLDAVEL DIAMETRO 40 mm</t>
  </si>
  <si>
    <t>LUVA SOLDAVEL DIAMETRO 50 mm</t>
  </si>
  <si>
    <t>LUVA SOLDAVEL DIAMETRO 60 mm</t>
  </si>
  <si>
    <t>LUVA SOLDAVEL DIAMETRO 75 mm</t>
  </si>
  <si>
    <t>LUVA SOLDAVEL DIAMETRO 85 mm</t>
  </si>
  <si>
    <t>LUVA SOLDAVEL DIAMETRO 110 mm</t>
  </si>
  <si>
    <t>LUVA DE REDUCAO SOLDAVEL DIAMETRO 25 X 20 mm</t>
  </si>
  <si>
    <t>LUVA DE REDUÇÃO SOLDÁVEL COM ROSCA 25X1/2"</t>
  </si>
  <si>
    <t>LUVA DE REDUCAO SOLDAVEL DIAMETRO 32 X 25 mm</t>
  </si>
  <si>
    <t>LUVA SOLDAVEL C/ROSCA DIAMETRO 20 X 1/2"</t>
  </si>
  <si>
    <t>LUVA SOLDAVEL C/ROSCA DIAMETRO 25 X 3/4"</t>
  </si>
  <si>
    <t>LUVA SOLDAVEL C/ROSCA DIAMETRO 32 X 1"</t>
  </si>
  <si>
    <t>LUVA SOLDAVEL C/ROSCA DIAMETRO 40 X 1.1/4"</t>
  </si>
  <si>
    <t>LUVA SOLDAVEL C/ROSCA DIAMETRO 50 X 1.1/2"</t>
  </si>
  <si>
    <t>LUVA DE REDUÇÃO SOLDAVEL COM BUCHA DE LATAO 20 X 1/2" (AZUL)</t>
  </si>
  <si>
    <t>LUVA DE REDUÇÃO SOLDÁVEL COM BUCHA LATAO 25X1/2"</t>
  </si>
  <si>
    <t>LUVA DE REDUÇÃO SOLDAVEL COM BUCHA DE LATAO 25 X 3/4" (AZUL)</t>
  </si>
  <si>
    <t>B U C H A S</t>
  </si>
  <si>
    <t>BUCHA DE REDUÇÃO SOLDAVEL CURTA 25 X 20 MM</t>
  </si>
  <si>
    <t>BUCHA DE REDUCAO SOLD.CURTA 32 X 25 MM</t>
  </si>
  <si>
    <t>BUCHA DE REDUÇÃO SOLDAVEL CURTA 40 X 32 MM</t>
  </si>
  <si>
    <t>BUCHA DE REDUCAO SOLD.CURTO 50 X 40 mm</t>
  </si>
  <si>
    <t>BUCHA DE REDUCAO SOLD. CURTA 60 X 50 mm</t>
  </si>
  <si>
    <t>BUCHA DE REDUCAO SOLDAVEL CURTA 75 X 60 mm</t>
  </si>
  <si>
    <t>BUCHA DE REDUCAO SOLDAVEL CURTA 85 X 75 mm</t>
  </si>
  <si>
    <t>BUCHA DE REDUCAO SOLDAVEL CURTA 110 X 85 mm</t>
  </si>
  <si>
    <t>BUCHA DE REDUÇÃO SOLDAVEL LONGA 32 X 20 MM</t>
  </si>
  <si>
    <t>BUCHA DE REDUCAO SOLD.LONGA 40 X 20 mm</t>
  </si>
  <si>
    <t>BUCHA DE REDUÇÃO SOLDAVEL LONGA 40 X 25 MM</t>
  </si>
  <si>
    <t>BUCHA DE REDUCAO SOLD.LONGA 50 X 20 mm</t>
  </si>
  <si>
    <t>BUCHA DE REDUCAO SOLDAVEL LONGA 50 X 25 mm</t>
  </si>
  <si>
    <t>BUCHA DE REDUCAO SOLDAVEL LONGA 50 X 32 mm</t>
  </si>
  <si>
    <t>BUCHA DE REDUCAO SOLDAVEL LONGA 60 X 25 mm</t>
  </si>
  <si>
    <t>BUCHA DE REDUCAO SOLDAVEL LONGA 60 X 32 mm</t>
  </si>
  <si>
    <t>BUCHA DE REDUCAO SOLDAVEL LONGA 60 X 40 mm</t>
  </si>
  <si>
    <t>BUCHA DE REDUCAO SOLDAVEL LONGA 60 X 50 mm</t>
  </si>
  <si>
    <t>BUCHA DE REDUÇÃO SOLDÁVEL LONGA 75 X 50 MM</t>
  </si>
  <si>
    <t>BUCHA DE REDUÇÃO SOLDÁVEL LONGA 110 X 60 MMM</t>
  </si>
  <si>
    <t>N I P E L S</t>
  </si>
  <si>
    <t>NIPLE COM ROSCA DIAMETRO 1/2"</t>
  </si>
  <si>
    <t>NIPLE COM ROSCA DIAMETRO 3/4"</t>
  </si>
  <si>
    <t>NIPLE COM ROSCA DIAMETRO 1"</t>
  </si>
  <si>
    <t>NIPLE COM ROSCA DIAMETRO 1.1/4"</t>
  </si>
  <si>
    <t>NIPLE COM ROSCA DIAMETRO 1.1/2"</t>
  </si>
  <si>
    <t>NIPLE COM ROSCA DIAMETRO 2"</t>
  </si>
  <si>
    <t>NIPLE COM ROSCA DIAMETRO 2.1/2"</t>
  </si>
  <si>
    <t>NIPLE COM ROSCA DIAMETRO 3"</t>
  </si>
  <si>
    <t>NIPLE COM ROSCA DIAMETRO 4"</t>
  </si>
  <si>
    <t>C A P</t>
  </si>
  <si>
    <t>CAP PVC ROSCAVEL DIAMETRO 1/2" (20 mm)</t>
  </si>
  <si>
    <t>CAP PVC ROSCAVEL DIAMETRO 3/4" (25 mm)</t>
  </si>
  <si>
    <t>CAP PVC ROSCAVEL DIAMETRO 1" (32 mm)</t>
  </si>
  <si>
    <t>CAP PVC ROSCAVEL DIAMETRO 1.1/4" (40 mm)</t>
  </si>
  <si>
    <t>CAP PVC ROSCAVEL DIAMETRO 1.1/2"</t>
  </si>
  <si>
    <t>CAP PVC ROSCAVEL DIAMETRO 2"</t>
  </si>
  <si>
    <t>CAP PVC SOLDAVEL 20 mm</t>
  </si>
  <si>
    <t>CAP SOLD. DIAMETRO 25 mm</t>
  </si>
  <si>
    <t>CAP PVC SOLDAVEL 32 mm</t>
  </si>
  <si>
    <t>CAP PVC SOLDAVEL DIAMETRO 40 mm</t>
  </si>
  <si>
    <t>CAP PVC SOLDAVEL DIAMETRO 50 mm</t>
  </si>
  <si>
    <t>CAP PVC SOLDAVEL DIAMETRO 60 mm</t>
  </si>
  <si>
    <t>CAP PVC SOLDAVEL DIAMETRO 75 mm</t>
  </si>
  <si>
    <t>CAP PVC SOLDAVEL DIAMETRO 85 mm</t>
  </si>
  <si>
    <t>CAP PVC SOLDAVEL DIAMETRO 110 mm</t>
  </si>
  <si>
    <t>J O E L H O S</t>
  </si>
  <si>
    <t>JOELHO 45 GRAUS SOLDAVEL 20 mm</t>
  </si>
  <si>
    <t>JOELHO 45 GRAUS SOLDAVEL 25 mm</t>
  </si>
  <si>
    <t>JOELHO 45 GRAUS SOLDAVEL 32 mm</t>
  </si>
  <si>
    <t>JOELHO 45 GRAUS SOLDAVEL 40 mm</t>
  </si>
  <si>
    <t>JOELHO 45 GRAUS SOLDAVEL 50 mm</t>
  </si>
  <si>
    <t>JOELHO 45 GRAUS SOLDAVEL 60 mm</t>
  </si>
  <si>
    <t>JOELHO 45 GRAUS SOLDAVEL 75 mm</t>
  </si>
  <si>
    <t>JOELHO 45 GRAUS SOLDAVEL 85 mm</t>
  </si>
  <si>
    <t>JOELHO 45 GRAUS SOLDAVEL 110 mm</t>
  </si>
  <si>
    <t>JOELHO 90 GRAUS SOLDAVEL DIAMETRO 20 MM</t>
  </si>
  <si>
    <t>JOELHO 90 GRAUS SOLDAVEL DIAMETRO 25 MM</t>
  </si>
  <si>
    <t>JOELHO 90 GRAUS SOLDAVEL DIAMETRO 32 MM (1")</t>
  </si>
  <si>
    <t>JOELHO 90 GRAUS SOLDAVEL DIAMETRO 40 mm (1.1/4")</t>
  </si>
  <si>
    <t>JOELHO 90 GRAUS SOLDAVEL 50 mm (MARROM)</t>
  </si>
  <si>
    <t>JOELHO 90 GRAUS SOLDAVEL DIAMETRO 60 mm</t>
  </si>
  <si>
    <t>JOELHO 90 GRAUS SOLDAVEL DIAMETRO 75 mm</t>
  </si>
  <si>
    <t>JOELHO 90 GRAUS SOLDAVEL DIAMETRO 85 mm</t>
  </si>
  <si>
    <t>JOELHO 90 GRAUS SOLDAVEL DIAMETRO 110 mm (MARROM)</t>
  </si>
  <si>
    <t>JOELHO DE REDUÇÃO 90 GRAUS SOLDAVEL DIAM. 32 MM X 25 MM</t>
  </si>
  <si>
    <t>JOELHO 90 GRAUS ROSCAVEL 1/2" (MARROM)</t>
  </si>
  <si>
    <t>JOELHO 90 GRAUS ROSCAVEL DIAMETRO 3/4"</t>
  </si>
  <si>
    <t>JOELHO 90 GRAUS ROSCAVEL DIAMETRO 1"</t>
  </si>
  <si>
    <t>JOELHO 90 GRAUS SOLDAVEL/ROSCAVEL DIAM.20 X 1/2"</t>
  </si>
  <si>
    <t>JOELHO 90 GRAUS SOLDAVEL/ROSCAVEL 25 X 3/4"</t>
  </si>
  <si>
    <t>JOELHO DE REDUCAO 90 GRAUS SOLDÁVEL COM BUCHA LATAO 25X1/2"</t>
  </si>
  <si>
    <t>JOELHO DE REDUCAO 90 GRAUS SOLDAVEL/ROSCAVEL DIAM. 25X1/2"</t>
  </si>
  <si>
    <t>JOELHO 90 GRAUS SOLDAVEL COM BUCHA DE LATAO 20 X 1/2"</t>
  </si>
  <si>
    <t>JOELHO 90 GRAUS SOLDAVEL COM BUCHA DE LATAO 25 X 3/4"</t>
  </si>
  <si>
    <t>JOELHO DE REDUCAO 90 GRAUS COM ROSCA E BUCHA LATAO 3/4"X1/2"</t>
  </si>
  <si>
    <t>JOELHO DE REDUCAO 90 GRAUS SOLDÁVEL DIAM. 25 MM X 20 MM</t>
  </si>
  <si>
    <t>JOELHO 90 GRAUS C/ROSCA E BUCHA LATAO DIAM.1/2"</t>
  </si>
  <si>
    <t>JOELHO 90 GRAUS C/ROSCA E BUCHA LATAO DIAM. 3/4</t>
  </si>
  <si>
    <t>T E</t>
  </si>
  <si>
    <t>TE 90 GRAUS SOLDAVEL DIAMETRO 20 mm</t>
  </si>
  <si>
    <t>TE 90 GRAUS SOLDAVEL DIAMETRO 25 mm</t>
  </si>
  <si>
    <t>TE 90 GRAUS SOLDAVEL DIAMETRO 32 mm</t>
  </si>
  <si>
    <t>TE 90 GRAUS SOLDAVEL DIAMETRO 40 mm</t>
  </si>
  <si>
    <t>TE 90 GRAUS SOLDAVEL DIAMETRO 50 mm</t>
  </si>
  <si>
    <t>TE 90 GRAUS SOLDAVEL DIMETRO 60 mm</t>
  </si>
  <si>
    <t>TE 90 GRAUS SOLDAVEL DIAMETRO 75 mm</t>
  </si>
  <si>
    <t>TE 90 GRAUS SOLDAVEL DIAMETRO 85 mm</t>
  </si>
  <si>
    <t>TE 90 GRAUS SOLDAVEL DIAMETRO 110 mm</t>
  </si>
  <si>
    <t>TE DE REDUCAO 90 GRAUS SOLDAVEL 25 X 20 mm</t>
  </si>
  <si>
    <t>TE REDUCAO 90 GRAUS SOLDAVEL 32 X 25 mm</t>
  </si>
  <si>
    <t>TE REDUCAO 90 GRAUS SOLDAVEL 40 X 32 mm</t>
  </si>
  <si>
    <t>TE DE REDUCAO 90 GRAUS SOLDAVEL 50X20 MM</t>
  </si>
  <si>
    <t>TE REDUCAO 90 GRAUS SOLDAVEL 50 X 25 mm</t>
  </si>
  <si>
    <t>TE REDUCAO 90 GRAUS SOLDAVEL 50 X 32 mm</t>
  </si>
  <si>
    <t>TE REDUCAO 90 GRAUS SOLDAVEL 50 X 40 mm</t>
  </si>
  <si>
    <t>TE DE REDUCAO 90 GRAUS SOLDAVEL 75 X 50 MM</t>
  </si>
  <si>
    <t>TE DE REDUCAO 90 GRAUS SOLDAVEL 85 X 60 MM</t>
  </si>
  <si>
    <t>TE DE REDUCAO 90 GRAUS SOLDAVEL 110 X 60 MM</t>
  </si>
  <si>
    <t>TE 90 GRAUS SOLDAVEL COM ROSCA NA BOLSA CENTRAL 32 X 32 X 3/4"</t>
  </si>
  <si>
    <t>TE 90 GRAUS SOLDAVEL COM ROSCA NA BOLSA CENTRAL 25 X 25 X 1/2"</t>
  </si>
  <si>
    <t>TE 90 GR.SOLD.C/ROSCA NA BOLSA CENT.20X20X1/2"</t>
  </si>
  <si>
    <t>TE 90 GRAUS SOLDAVEL COM ROSCA NA BOLSA CENTRAL 25 X 25 X 3/4"</t>
  </si>
  <si>
    <t>TE 90 GRAUS SOLDAVEL COM BUCHA DE LATAO NA BOLSA CENTRAL 20X20X1/2"</t>
  </si>
  <si>
    <t>TE 90 GRAUS SOLDAVEL COM BUCHA DE LATAO NA BOLSA CENTRAL 25X25X3/4"</t>
  </si>
  <si>
    <t>TE 90 GRAUS SOLDAVEL COM BUCHA DE LATÃO NA BOLSA CENTRAL 25 X 25 X 1/2"</t>
  </si>
  <si>
    <t>U N I Ã O</t>
  </si>
  <si>
    <t>UNIAO SOLDAVEL DIAMETRO 20 mm</t>
  </si>
  <si>
    <t>UNIAO SOLDAVEL DIAMETRO 25 mm</t>
  </si>
  <si>
    <t>UNIAO SOLDAVEL DIAMETRO 32 mm</t>
  </si>
  <si>
    <t>UNIAO SOLDAVEL DIAMETRO 40 mm</t>
  </si>
  <si>
    <t>UNIAO SOLDAVEL DIAMETRO 50 mm</t>
  </si>
  <si>
    <t>UNIAO SOLDAVEL DIAMETRO 60 mm</t>
  </si>
  <si>
    <t>UNIAO SOLDAVEL DIAMETRO 75 mm</t>
  </si>
  <si>
    <t>A D E S I V O S:</t>
  </si>
  <si>
    <t>ADESIVO PLASTICO - FRASCO 850 G</t>
  </si>
  <si>
    <t>ADESIVO PLASTICO - BISNAGA 75 G</t>
  </si>
  <si>
    <t>SOLUCAO LIMPADORA 200 CM3</t>
  </si>
  <si>
    <t>SOLUCAO LIMPADORA 1000 CM3</t>
  </si>
  <si>
    <t>C U R V A S</t>
  </si>
  <si>
    <t>CURVA 90 GRAUS SOLDAVEL DIAMETRO 20 mm</t>
  </si>
  <si>
    <t>CURVA 90 GRAUS SOLDAVEL DIAMETRO 25 mm</t>
  </si>
  <si>
    <t>CURVA 90 GRAUS SOLDAVEL DIAMETRO 32 mm</t>
  </si>
  <si>
    <t>CURVA 90 GRAUS SOLDAVEL DIAMETRO 40 mm</t>
  </si>
  <si>
    <t>CURVA 90 GRAUS SOLDAVEL DIAMETRO 50 mm</t>
  </si>
  <si>
    <t>CURVA 90 GRAUS SOLDAVEL DIAMETRO 60 mm</t>
  </si>
  <si>
    <t>CURVA 45 GRAUS SOLDAVEL DIAMETRO 50 MM</t>
  </si>
  <si>
    <t>CURVA 45 GRAUS SOLDAVEL DIAMETRO 75 MM</t>
  </si>
  <si>
    <t>C R U Z E T A S</t>
  </si>
  <si>
    <t>CRUZETA SOLDAVEL DIAMETRO 25 mm</t>
  </si>
  <si>
    <t>CRUZETA SOLDAVEL DIAMETRO 50 mm</t>
  </si>
  <si>
    <t>PLUG</t>
  </si>
  <si>
    <t>PLUG PVC COM ROSCA 1/2"</t>
  </si>
  <si>
    <t>E S G O T O   S A N I T Á R I O</t>
  </si>
  <si>
    <t>BUCHA DE REDUCAO LONGA 50 X 40 MM - (ESGOTO)</t>
  </si>
  <si>
    <t>CAP DIAMETRO 50 MM ESGOTO PRIMARIO</t>
  </si>
  <si>
    <t>CAP DIAMETRO 75 MM ESGOTO PRIMARIO</t>
  </si>
  <si>
    <t>CAP DIAMETRO 100 MM ESGOTO PRIMARIO</t>
  </si>
  <si>
    <t>C O R P O  DE  C A I X A  S I F O N A D A/R A L O</t>
  </si>
  <si>
    <t>CORPO CAIXA SIFONADA DIAM. 100 X 100 X 50</t>
  </si>
  <si>
    <t>CORPO CAIXA SIFONADA DIAM. 100 X 150 X 50</t>
  </si>
  <si>
    <t>CORPO CAIXA SIFONADA DIAM. 150 X 150 X 50</t>
  </si>
  <si>
    <t>CORPO CAIXA SIFONADA DIAM. 150 X 185 X 75</t>
  </si>
  <si>
    <t>CORPO CAIXA SIFONADA DIAM. 250 X 172 X 50</t>
  </si>
  <si>
    <t>CORPO CAIXA SIFONADA DIAM. 250 X 230 X 75</t>
  </si>
  <si>
    <t>CORPO RALO SIFONADO CONICO DIAM. 100 X 40</t>
  </si>
  <si>
    <t>CORPO RALO SECO CONICO DIAM. 100 X 40 MM</t>
  </si>
  <si>
    <t>CORPO RALO SECO CILINDRICO 100 X 40</t>
  </si>
  <si>
    <t>CORPO RALO SIFONADO CILINDRICO 100 X 40</t>
  </si>
  <si>
    <t>CORPO RALO SIFONADO QUADRADO 100 X 53 X 40</t>
  </si>
  <si>
    <t>PROLONGAMENTO PARA CAIXA SIFONADA 100 MM</t>
  </si>
  <si>
    <t>PROLONGAMENTO PARA CAIXA SIFONADA 150 MM</t>
  </si>
  <si>
    <t>PROLONGAMENTO PARA CAIXA SIFONADA 250 MM</t>
  </si>
  <si>
    <t>CURVA 45 GRAUS DIAMETRO 40 MM (ESGOTO)</t>
  </si>
  <si>
    <t>CURVA 45 GRAUS DIAMETRO 100 MM (ESGOTO)</t>
  </si>
  <si>
    <t>CURVA 90 GRAUS CURTA DIAM. 40 MM (ESGOTO)</t>
  </si>
  <si>
    <t>CURVA 90 GRAUS CURTA DIAM. 50 MM (ESGOTO)</t>
  </si>
  <si>
    <t>CURVA 90 GRAUS CURTA DIAM. 75 MM (ESGOTO)</t>
  </si>
  <si>
    <t>CURVA 90 GRAUS CURTA DIAM. 100 MM (ESGOTO)</t>
  </si>
  <si>
    <t>CURVA 90 GRAUS LONGA DIAM. 40 MM (ESGOTO)</t>
  </si>
  <si>
    <t>CURVA 90 GRAUS LONGA DIAM. 50 MM (ESGOTO)</t>
  </si>
  <si>
    <t>CURVA 90 GRAUS LONGA DIAM. 75 MM (ESGOTO)</t>
  </si>
  <si>
    <t>CURVA 90 GRAUS LONGA DIAM. 100 MM (ESGOTO)</t>
  </si>
  <si>
    <t>G R E L H A S</t>
  </si>
  <si>
    <t>GRELHA QUADRADA ACO INOX ROTATIVO DIAM.100 MM</t>
  </si>
  <si>
    <t>GRELHA QUADRADA ACO INOX ROTATIVO DIAM.150 MM</t>
  </si>
  <si>
    <t>GRELHA QUADRADA ACO INOX SIMP. DIAM. 100 MM</t>
  </si>
  <si>
    <t>GRELHA QUADRADA ACO INOX SIMPLES DIAM.150 MM</t>
  </si>
  <si>
    <t>GRELHA QUADRADA BRANCA DIAM. 100 MM</t>
  </si>
  <si>
    <t>GRELHA QUADRADA BRANCA DIAM. 150 MM</t>
  </si>
  <si>
    <t>GRELHA QUADRADA CROMADA DIAM. 150 MM</t>
  </si>
  <si>
    <t>GRELHA QUADRADA CROMADA DIAMETRO 100 MM</t>
  </si>
  <si>
    <t>GRELHA REDONDA ACO INOX ROTATIVA DIAM. 100 MM</t>
  </si>
  <si>
    <t>GRELHA REDONDA ACO INOX ROTATIVA DIAM. 150 MM</t>
  </si>
  <si>
    <t>GRELHA REDONDA ACO INOX SIMPLES DIAM. 100 MM</t>
  </si>
  <si>
    <t>GRELHA REDONDA ACO INOX SIMPLES DIAM. 150 MM</t>
  </si>
  <si>
    <t>GRELHA REDONDA BRANCA DIAM. 100 MM</t>
  </si>
  <si>
    <t>GRELHA REDONDA BRANCA DIAM. 150 MM</t>
  </si>
  <si>
    <t>GRELHA REDONDA CROMADA DIAM.100 MM</t>
  </si>
  <si>
    <t>GRELHA REDONDA CROMADA DIAM.150 MM</t>
  </si>
  <si>
    <t>D I V E R S O S</t>
  </si>
  <si>
    <t>HIDROMETRO DIAM.RAMAL = 25 MM VAZAO =1,5  A 3 M3</t>
  </si>
  <si>
    <t>KIT CAVALETE D=25MM P/HIDRÔMETRO 1,5-3,0-5,0 M3/MURETA/CAIXA</t>
  </si>
  <si>
    <t>BOMBA SUBMERSA VIBRATÓRIA</t>
  </si>
  <si>
    <t>CAIXA DE PASSAGEM 40X40CM SEM TAMPA</t>
  </si>
  <si>
    <t>TAMPA PARA CAIXA PASSAGEM FERRO FUNDIDO T-33 - TRÁFEGO PESADO</t>
  </si>
  <si>
    <t>CAIXA DE AREIA 40X40CM FUNDO DE BRITA COM GRELHA METÁLICA FERRO CHATO PADRÃO GOINFRA</t>
  </si>
  <si>
    <t>CAIXA DE PASSAGEM 60 X 60 CM SEM TAMPA</t>
  </si>
  <si>
    <t>TAMPA EM CONCRETO ARMADO 25 MPA E=5CM PARA A CAIXA DE PASSAGEM 60X60CM</t>
  </si>
  <si>
    <t>CAIXA DE AREIA 60X60CM FUNDO DE BRITA SEM TAMPA</t>
  </si>
  <si>
    <t>CAIXA DE AREIA 60X60CM FUNDO DE BRITA COM GRELHA METÁLICA FERRO CHATO PADRÃO GOINFRA</t>
  </si>
  <si>
    <t xml:space="preserve">CAIXA DE INSPEÇÃO - TAMPA EM CONCRETO ARMADO 25 MPA E=5CM </t>
  </si>
  <si>
    <t>CAIXA DE INSPEÇÃO - LASTRO DE CONCRETO (COM ADIÇÃO DE IMPERMEABILIZANTE) 20 MPA E=5CM PARA O FUNDO</t>
  </si>
  <si>
    <t>CAIXA DE INSPEÇÃO - ALVENARIA DE 1/2 VEZ COM REVESTIMENTO INTERNO EM REBOCO PAULISTA A-14 (COM ADIÇÃO DE IMPERMEABILIZANTE)</t>
  </si>
  <si>
    <t>CAIXA DE INSPEÇÃO - ALVENARIA DE 1 VEZ COM REVESTIMENTO INTERNO EM REBOCO PAULISTA A-14 (COM ADIÇÃO DE IMPERMEABILIZANTE)</t>
  </si>
  <si>
    <t xml:space="preserve">CAIXA DE INSPEÇÃO - ESCAVAÇÃO MANUAL / REATERRO/ APILOAMENTO DO FUNDO </t>
  </si>
  <si>
    <t>CAIXA DE AREIA - LASTRO DE BRITA PARA O FUNDO</t>
  </si>
  <si>
    <t>CAIXA DE AREIA - TAMPA EM GRELHA DE CONCRETO ARMADO 25MPA E=5CM</t>
  </si>
  <si>
    <t>TAMPA  PARA CAIXA PASSAGEM FERRO FUNDIDO T-33 - TRÁFEGO LEVE</t>
  </si>
  <si>
    <t xml:space="preserve">TAMPÃO DE FERRO FUNDIDO PARA POÇO DE VISITA T-60 SIMPLES PARA TRÁFEGO LEVE  </t>
  </si>
  <si>
    <t xml:space="preserve">TAMPÃO DE FERRO FUNDIDO PARA POÇO DE VISITA T-60 SIMPLES PARA TRÁFEGO PESADO </t>
  </si>
  <si>
    <t>CAIXA DE GORDURA E INSPEÇÃO EM PVC/ABS 19 LITROS COM TAMPA E PORTA TAMPA E CESTO DE LIMPEZA REMOVÍVEL</t>
  </si>
  <si>
    <t>CAIXA DE GORDURA 50 l. CONCRETO PADRÃO GOINFRA IMPERMEABILIZADA</t>
  </si>
  <si>
    <t>CAIXA DE GORDURA 100 L CONCRETO PADRÃO GOINFRA IMPERMEABILIZADA</t>
  </si>
  <si>
    <t>CAIXA DE GORDURA 120 L. CONCRETO PADRÃO GOINFRA IMPERMEABILIZADA</t>
  </si>
  <si>
    <t>CAIXA DE GORDURA 600 L. CONCRETO PADRÃO GOINFRA IMPERMEABILIZADA</t>
  </si>
  <si>
    <t>CAIXA DAGUA POLIETILENO 500 LTS.C/TAMPA</t>
  </si>
  <si>
    <t>CAIXA DAGUA POLIETILENO 1000 LTS. C/TAMPA</t>
  </si>
  <si>
    <t xml:space="preserve">FOSSA SEPTICA 1500 LITROS COM IMPERMEABILIZAÇÃO </t>
  </si>
  <si>
    <t>FOSSA SEPTICA 2500 LITROS COM IMPERMEABILIZAÇÃO</t>
  </si>
  <si>
    <t>FOSSA SEPTICA 3000 LITROS COM IMPERMEABILIZAÇÃO</t>
  </si>
  <si>
    <t>FOSSA SEPTICA 4500 LITROS COM IMPERMEABILIZAÇÃO</t>
  </si>
  <si>
    <t>FOSSA SEPTICA 8700 LITROS COM IMPERMEABILIZAÇÃO</t>
  </si>
  <si>
    <t>SUMIDOURO COM DIÂMETRO=1,60M E  PROFUNDIDADE=4,50 M</t>
  </si>
  <si>
    <t>RESERVATÓRIO METALICO TIPO TAÇA EM AÇO PATINÁVEL - V=5M3-COLUNA SECA H=6M+FUNDAÇÃO+LOGOTIPO</t>
  </si>
  <si>
    <t>RESERVATÓRIO METALICO TIPO TAÇA EM AÇO PATINÁVEL - V=10M3-COLUNA SECA H=6M+FUNDAÇÃO+LOGOTIPO</t>
  </si>
  <si>
    <t>RESERVATÓRIO METALICO TIPO TAÇA EM AÇO PATINÁVEL - V=15M3-COLUNA SECA H=6M+FUNDAÇÃO+LOGOTIPO</t>
  </si>
  <si>
    <t>RESERVATÓRIO METALICO TIPO TAÇA EM AÇO PATINÁVEL - V=20M3-COLUNA SECA H=6M+FUNDAÇÃO+LOGOTIPO</t>
  </si>
  <si>
    <t>TERMINAL DE VENTILACAO DIAMETRO 50 MM (ESGOTO)</t>
  </si>
  <si>
    <t>TORNEIRA BOIA DIAMETRO (3/4") 20 MM</t>
  </si>
  <si>
    <t>TORNEIRA BOIA DIAMETRO 1" (25 MM )</t>
  </si>
  <si>
    <t>TORNEIRA BOIA DIAMETRO 1.1/4" - 32 MM</t>
  </si>
  <si>
    <t>TORNEIRA BOIA DIAMETRO 1.1/2" (40 MM)</t>
  </si>
  <si>
    <t>TORNEIRA BOIA DIAMETRO 2" (50 MM)</t>
  </si>
  <si>
    <t xml:space="preserve">CHAVE DE BOIA AUTOMÁTICA - 15A/250V </t>
  </si>
  <si>
    <t>JOELHO 45 GRAUS DIAMETRO 40 MM (ESGOTO)</t>
  </si>
  <si>
    <t>JOELHO 45 GRAUS DIAMETRO 50 MM (ESGOTO)</t>
  </si>
  <si>
    <t>JOELHO 45 GRAUS DIAMETRO 75 MM (ESGOTO)</t>
  </si>
  <si>
    <t>JOELHO 45 GRAUS DIAMETRO 100 MM (ESGOTO)</t>
  </si>
  <si>
    <t>JOELHO 90 GRAUS C/ANEL 40 MM</t>
  </si>
  <si>
    <t>JOELHO 90 GRAUS C/ANEL 50 MM</t>
  </si>
  <si>
    <t>JOELHO 90 GRAUS DIAMETRO 40 MM (ESGOTO)</t>
  </si>
  <si>
    <t>JOELHO 90 GRAUS DIAMETRO 50 MM (ESGOTO)</t>
  </si>
  <si>
    <t>JOELHO 90 GRAUS DIAMETRO 75 MM (ESGOTO)</t>
  </si>
  <si>
    <t>JOELHO 90 GRAUS DIAMETRO 100 MM (ESGOTO)</t>
  </si>
  <si>
    <t>JOELHO 90 GRAUS C/VISITA DIAM.100 X 50 MM</t>
  </si>
  <si>
    <t>J U N Ç Õ E S</t>
  </si>
  <si>
    <t>JUNCAO 45 GRAUS DIAMETRO 40 MM (ESGOTO)</t>
  </si>
  <si>
    <t>JUNCAO INVERTIDA DIAMETRO 75 X 50 MM (ESGOTO)</t>
  </si>
  <si>
    <t>JUNCAO SIMPLES DIAMETRO 50 X 50 MM (ESGOTO)</t>
  </si>
  <si>
    <t>JUNCAO SIMPLES DIAM. 75 X 50 MM (ESGOTO)</t>
  </si>
  <si>
    <t>JUNCAO SIMPLES DIAMETRO 75 X 75 MM (ESGOTO)</t>
  </si>
  <si>
    <t>JUNCAO SIMPLES DIAM. 100 X 50 MM (ESGOTO)</t>
  </si>
  <si>
    <t>JUNCAO SIMPLES DIAMETRO 100 X 75 MM (ESGOTO)</t>
  </si>
  <si>
    <t>JUNCAO SIMPLES DIAM. 100 X 100 MM (ESGOTO)</t>
  </si>
  <si>
    <t>JUNÇÃO DUPLA DIAMETRO 75 MM</t>
  </si>
  <si>
    <t>L U V A S</t>
  </si>
  <si>
    <t>LUVA SIMPLES DIAMETRO 40 MM - (ESGOTO)</t>
  </si>
  <si>
    <t>LUVA SIMPLES DIAMETRO 50 MM - (ESGOTO)</t>
  </si>
  <si>
    <t>LUVA SIMPLES DIAMETRO 75 MM - (ESGOTO)</t>
  </si>
  <si>
    <t>LUVA SIMPLES DIAMETRO 100 mm - (ESGOTO)</t>
  </si>
  <si>
    <t>P O R T A S / G R E L H A S</t>
  </si>
  <si>
    <t>PORTA GRELHA QUADRADA BRANCO DIAM. 150 MM</t>
  </si>
  <si>
    <t>PORTA GRELHA QUADRADO CROMADO DIAM.150 MM</t>
  </si>
  <si>
    <t>PORTA GRELHA QUADRADO PARA GRELHA QUADRADA DIAM. 100 MM</t>
  </si>
  <si>
    <t>PORTA GRELHA QUADRADA PARA GRELHA REDONDA BRANCA 100 MM (ESGOTO)</t>
  </si>
  <si>
    <t>PORTA GRELHA QUADRADA PARA GRELHA REDONDA CROMADA 100 MM (ESGOTO)</t>
  </si>
  <si>
    <t>PORTA GRELHA REDONDO BRANCO DIAM. 100 MM</t>
  </si>
  <si>
    <t>PORTA GRELHA REDONDO BRANCO DIAM. 150 MM</t>
  </si>
  <si>
    <t>PORTA GRELHA REDONDO CROMADO DIAMETRO 150 MM</t>
  </si>
  <si>
    <t>R E D U Ç Õ E S</t>
  </si>
  <si>
    <t>REDUCAO EXCENTRICA 75 X 50 MM (ESGOTO)</t>
  </si>
  <si>
    <t>REDUCAO EXCENTRICA 100 X 75 MM (ESGOTO)</t>
  </si>
  <si>
    <t>REDUCAO EXCENTRICA 100 X 50 MM (ESGOTO)</t>
  </si>
  <si>
    <t>T A M P A S</t>
  </si>
  <si>
    <t>TAMPA CEGA QUADRADA BRANCA DIAM. 150 MM</t>
  </si>
  <si>
    <t>TAMPA CEGA REDONDA BRANCA DIAM. 100 MM</t>
  </si>
  <si>
    <t>TAMPA CEGA REDONDA BRANCA  250 MM</t>
  </si>
  <si>
    <t>TAMPA CEGA REDONDA ALUMINIO 250 MM</t>
  </si>
  <si>
    <t>TE 90 GRAUS DIAMETRO 40 MM - ESGOTO</t>
  </si>
  <si>
    <t>TE DE INSPECAO DIAMETRO 100 X 75 MM (ESGOTO)</t>
  </si>
  <si>
    <t>TE SANITARIO DIAMETRO 50 X 50 MM (ESGOTO)</t>
  </si>
  <si>
    <t>TE SANITARIO DIAMETRO 75 X 50 MM (ESGOTO)</t>
  </si>
  <si>
    <t>TE SANITARIO DIAMETRO 75 X 75 MM (ESGOTO)</t>
  </si>
  <si>
    <t>TE SANITARIO DIAMETRO 100 X 50 MM (ESGOTO)</t>
  </si>
  <si>
    <t>TE SANITARIO DIAMETRO 100 X 75 MM (ESGOTO)</t>
  </si>
  <si>
    <t>TE SANITARIO DIAMETRO 100 X 100 MM (ESGOTO)</t>
  </si>
  <si>
    <t>T U B O S</t>
  </si>
  <si>
    <t>TUBO SOLDAVEL PARA ESGOTO DIAMETRO 40 MM</t>
  </si>
  <si>
    <t>TUBO SOLDAVEL PARA ESGOTO DIAMETRO 50 MM</t>
  </si>
  <si>
    <t>TUBO SOLDAVEL PARA ESGOTO DIAMETRO 75 MM</t>
  </si>
  <si>
    <t>TUBO SOLDAVEL PARA ESGOTO DIAMETRO 100 MM</t>
  </si>
  <si>
    <t>TUBO LEVE PVC RIGIDO DIAMETRO 150 MM</t>
  </si>
  <si>
    <t>TUBO LEVE PVC RIGIDO DIAMETRO 200 MM</t>
  </si>
  <si>
    <t>TUBO LEVE PVC RIGIDO DIAMETRO 300 MM</t>
  </si>
  <si>
    <t>TUBO LEVE PVC RIGIDO DIAMETRO 250 MM</t>
  </si>
  <si>
    <t>TUBO DE CONCRETO SIMPLES DIAMETRO 400 MM - PS1=16 KN/M ( ÁGUAS PLUVIAIS) - CAVA 65X100CM</t>
  </si>
  <si>
    <t>TUBO DE CONCRETO SIMPLES DIAMETRO 600 MM - PS1=24 KN/M ( ÁGUAS PLUVIAIS) - CAVA 95X120CM</t>
  </si>
  <si>
    <t>TUBO DE CONCRETO SIMPLES DIAMETRO 500 MM - PS1=20 KN/M ( ÁGUAS PLUVIAIS) - CAVA 80X110CM</t>
  </si>
  <si>
    <t>TUBO RÍGIDO CORRUGADO PARA DRENAGEM DIAMETRO 150 MM</t>
  </si>
  <si>
    <t>TUBO RÍGIDO CORRUGADO PARA DRENAGEM DIAMETRO 100 MM</t>
  </si>
  <si>
    <t>TUBO FERRO GALVANIZADO 1/2"</t>
  </si>
  <si>
    <t>TUBO FERRO GALVANIZADO 3/4"</t>
  </si>
  <si>
    <t>TUBO FERRO GALVANIZADO 1"</t>
  </si>
  <si>
    <t>TUBO FERRO GALVANIZADO 1.1/4"</t>
  </si>
  <si>
    <t>TUBO FERRO GALVANIZADO 1.1/2"</t>
  </si>
  <si>
    <t>TUBO FERRO GALVANIZADO 2"</t>
  </si>
  <si>
    <t>TUBO FERRO GALVANIZADO 2.1/2"</t>
  </si>
  <si>
    <t>TUBO FERRO GALVANIZADO 3"</t>
  </si>
  <si>
    <t>TUBO FERRO GALVANIZADO 4"</t>
  </si>
  <si>
    <t>I N C Ê N D I O S</t>
  </si>
  <si>
    <t>EXTINTOR CO2 (6 KG) - CAPACIDADE EXTINTORA 5 BC</t>
  </si>
  <si>
    <t>EXTINTOR PO QUIMICO SECO (6 KG) - CAPACIDADE EXTINTORA 20 BC</t>
  </si>
  <si>
    <t>EXTINTOR AGUA PRESSURIZADA (10 LITROS) - CAPACIDADE EXTINTORA 2A</t>
  </si>
  <si>
    <t>EXTINTOR MULTI USO EM PO A B C (6 KG) - CAPACIDADE EXTINTORA 3A 20BC</t>
  </si>
  <si>
    <t>CAIXA DE INCÊNDIO METÁLICA COM SUPORTE PARA MANGUEIRA, TAMPA E MURETA 17X45X75 CM COM PINTURA</t>
  </si>
  <si>
    <t>CAIXA DE INCÊNDIO METÁLICA COM SUPORTE PARA MANGUEIRA, TAMPA E MURETA 17X60X90 CM C/PINTURA</t>
  </si>
  <si>
    <t>CAIXA DE PASSEIO C/TAMPA DE FERRO FUNDIDO 40X60 CM P/INCÊNDIO</t>
  </si>
  <si>
    <t>MANGUEIRA DE INCÊNDIO DI=38 MM TIPO 2 COMP. = 15 M</t>
  </si>
  <si>
    <t>MANGUEIRA DE INCENDIO DI=38 mm TIPO 2 COMP. 20M</t>
  </si>
  <si>
    <t>MANGUEIRA DE INCENDIO DI=38 mm TIPO 2 COMP. 30 M</t>
  </si>
  <si>
    <t>ESGUICHO REGULÁVEL 1.1/2"</t>
  </si>
  <si>
    <t>ADAPTADOR P/ENGATE STORZ 2.1/2" X 1.1/2"</t>
  </si>
  <si>
    <t>REGISTRO GLOBO ANGULAR 2.1/2"</t>
  </si>
  <si>
    <t>TAMPÃO CEGO COM CORRENTE 2.1/2"</t>
  </si>
  <si>
    <t>TANQUE DE PRESSÃO DE 10 L</t>
  </si>
  <si>
    <t>PRESSOSTATO 50 A 80 PSI</t>
  </si>
  <si>
    <t>MANOMETRO - 0 A 10 KG/CM2</t>
  </si>
  <si>
    <t>SIRENE AUDIOVISUAL</t>
  </si>
  <si>
    <t>SPRINKLER PENDENTE 60º C ,COR LIQUIDO VERMELHO</t>
  </si>
  <si>
    <t>NIPLE DUPLO FERRO GALVANIZADO 1"</t>
  </si>
  <si>
    <t>NIPLE DUPLO FERRO GALVANIZADO 2.1/2"</t>
  </si>
  <si>
    <t>NIPLE DUPLO FERRO GALVANIZADO 3"</t>
  </si>
  <si>
    <t>NIPLE DUPLO FERRO GALVANIZADO 3" X 2 1/2"</t>
  </si>
  <si>
    <t>TE DE FERRO GALVANIZADO 90º X 1"</t>
  </si>
  <si>
    <t>TE DE FERRO GALVANIZADO 90º X 1 1/2" X 1"</t>
  </si>
  <si>
    <t>TÊ DE FERRO GALVANIZADO 90º X 2 1/2"</t>
  </si>
  <si>
    <t>TE DE FERRO GALVANIZADO 90º X 3" X 3"</t>
  </si>
  <si>
    <t>TE DE FERRO GALVANIZADO 4" X 3"</t>
  </si>
  <si>
    <t>COTOVELO FERRO GALVANIZADO 90º X 1"</t>
  </si>
  <si>
    <t>COTOVELO DE FERRO GALVANIZADO 90º X 2 1/2"</t>
  </si>
  <si>
    <t>COTOVELO FERRO GALVANIZADO 90º X 3"</t>
  </si>
  <si>
    <t>COTOVELO FERRO GALVANIZADO 45º X 2.1/2"</t>
  </si>
  <si>
    <t>COTOVELO FERRO GALVANIZADO 45º X 3"</t>
  </si>
  <si>
    <t>BUCHA DE FERRO GALVANIZADO 1.1/2" X 1"</t>
  </si>
  <si>
    <t>BUCHA FERRO GALVANIZADO 3" X 2.1/2"</t>
  </si>
  <si>
    <t>UNIÃO COM ASSENTO CÔNICO DE BRONZE 3"</t>
  </si>
  <si>
    <t>LUVA DE FERRO GALVANIZADO 3" X 2.1/2"</t>
  </si>
  <si>
    <t>VALVULA DE RETENÇÃO HORIZONTAL 1"</t>
  </si>
  <si>
    <t>VÁLVULA DE RETENÇÃO HORIZONTAL 2.1/2"</t>
  </si>
  <si>
    <t>VÁLVULA DE RETENÇÃO HORIZONTAL 3"</t>
  </si>
  <si>
    <t>VÁLVULA DE RETENÇÃO VERTICAL 2.1/2"</t>
  </si>
  <si>
    <t>VALVULA DE RETENÇÃO VERTICAL 1"</t>
  </si>
  <si>
    <t>VÁLVULA DE RETENÇÃO VERTICAL 3"</t>
  </si>
  <si>
    <t>CHAVE DE FLUXO 3/4"</t>
  </si>
  <si>
    <t>CHAVE DE FLUXO 1"</t>
  </si>
  <si>
    <t>INSTALAÇÕES ESPECIAIS</t>
  </si>
  <si>
    <t>G Á S</t>
  </si>
  <si>
    <t>CENTRAL DE GÁS PADRÃO GOINFRA/2019 COMPLETA, EXCLUSO AS INSTALAÇÕES MECÂNICAS (1+1 CILINDRO P-45)</t>
  </si>
  <si>
    <t>CENTRAL DE GÁS PADRÃO GOINFRA/2019 COMPLETA, EXCLUSO AS INSTALAÇÕES MECÂNICAS (2+2 CILINDRO P-45)</t>
  </si>
  <si>
    <t>LIMITADOR DE PRESSÃO PRIMEIRO ESTÁGIO,COM MANÔMETRO,PRESSÃO DE ENTRADA 2 A 18 BAR E PRESSÃO DE SAÍDA 1,5 BAR, CONEXÕES DE ENTRADA E SAÍDA 1/2" NPT</t>
  </si>
  <si>
    <t>REGULADOR DE PRESSÃO PRIMEIRO ESTÁGIO, 8 KG/H, REGULÁVEL COM MANÔMETRO,PRESSÃO DE ENTRADA 2 A 18 BAR E PRESSÃO DE SAÍDA 0,5 A 2 BAR, CONEXÕES DE ENTRADA E SAÍDA 1/4" NPT</t>
  </si>
  <si>
    <t>TUBO DE AÇO GALVANIZADO 3/4" SCHEDULE 40, ROSCA NPT - NBR 5590</t>
  </si>
  <si>
    <t>COTOVELO 90º FERRO MALEÁVEL GALVANIZADO 3/4" CLASSE 150 ROSCA NPT NBR 6925</t>
  </si>
  <si>
    <t xml:space="preserve">TE DE FERRO MALEÁVEL GALVANIZADO 3/4" CLASSE 150 ROSCA NPT NBR 6925 </t>
  </si>
  <si>
    <t>LUVA REDUÇÃO DE FERRO MALEÁVEL GALVANIZADO 3/4" X 1/2", CLASSE 150, ROSCA NPT - NBR 6925</t>
  </si>
  <si>
    <t>LUVA DE FERRO MALEÁVEL GALVANIZADO 3/4", CLASSE 150, ROSCA NPT - NBR 6925</t>
  </si>
  <si>
    <t>UNIÃO DE FERRO MALEÁVEL GALVANIZADO 3/4", ASSENTO BRONZE , CLASSE 150, ROSCA NPT - NBR 6925</t>
  </si>
  <si>
    <t>VÁLVULA DE ESFERA TRIPARTIDA 3/4", PASSAGEM PLENA, ROSCA NPT, CLASSE 300 - NORMA ASME B16.34</t>
  </si>
  <si>
    <t>REGISTRO ESFERA EM LATÃO PARA GÁS ROSCA 1/2" NPT MACHO MONOBLOCO ANGULAR</t>
  </si>
  <si>
    <t>VÁLVULA DE RETENÇÃO EM LATÃO 7/16" NS (I) X 1/2" NPT (E)</t>
  </si>
  <si>
    <t>NIPLE DUPLO DE FERRO MALEÁVEL GALVANIZADO 3/4" CLASSE 300 ROSCA NPT - NBR 6925</t>
  </si>
  <si>
    <t xml:space="preserve">NIPLE DE REDUÇÃO DE LATÃO MACHO/MACHO ROSCA NPT DE 1/2" X 1/4" </t>
  </si>
  <si>
    <t>TAMPÃO DE FERRO MALEÁVEL GALVANIZADO 3/4", CLASSE 150 ROSCA NPT NBR 6925</t>
  </si>
  <si>
    <t>CHICOTE "PIGTAIL" FLEXÍVEL PARA P-45 DE MANGUEIRA NITRÍLICA COM COMPRIMENTO DE 500 MM E ROSCA DAS CONEXÕES DE 7/8" R.E. X 7/16"NS OU M20 X 7/16" NS - NBR 13419</t>
  </si>
  <si>
    <t>SUPORTE "L" , EM FERRO CHATO 1/8" X 1" PINTADO (42CM) PARA TUBO DE AÇO GALVANIZADO 3/4" -  INCLUSO ABRAÇADEIRA TIPO "U" 3/4"/PARAFUSOS/PORCAS/ARRUELAS, BEM COMO A FIXAÇÃO NA PAREDE COM BUCHAS / PARAFUSOS</t>
  </si>
  <si>
    <t>PLACA DE SINALIZAÇÃO EM ALUMÍNIO 35 X 25 CM - "PERIGO - GÁS INFLAMÁVEL - PROIBIDO FUMAR"</t>
  </si>
  <si>
    <t>ALVENARIAS E DIVISÓRIAS</t>
  </si>
  <si>
    <t>ALVENARIA DE TIJOLO COMUM 1/4 VEZ - ARG. (1CI : 2CH : 8ARML)</t>
  </si>
  <si>
    <t>ALVENARIA DE TIJOLO COMUM 1/2 VEZ - ARG. (1CI : 2CH : 8ARML)</t>
  </si>
  <si>
    <t>ALVENARIA DE TIJOLO COMUM 1/2 VEZ EM CRIVO - ARG. (1CI : 2CH : 8ARML)</t>
  </si>
  <si>
    <t>ALVENARIA DE TIJOLO FURADO 1/2 VEZ 11,5 X 19 X 19 - ARG. ( 1 CALH:4ARML + 100 KG DE CI/M3)</t>
  </si>
  <si>
    <t>ALVENARIA DE TIJOLO FURADO 1/2 VEZ 14X29X9 - 6 FUROS -  ARG. (1CALH:4ARML+100KG DE CI/M3)</t>
  </si>
  <si>
    <t>ALVENARIA DE TIJOLO FURADO 1/2 VEZ - 9 x 19 x 19 - ARG. (1CALH:4ARML+100KG DE CI/M3)</t>
  </si>
  <si>
    <t>ALVENARIA DE TIJOLO FURADO 1 VEZ -  ARG. (1CALH:4ARML+100KG DE CI/M3)</t>
  </si>
  <si>
    <t>ALVENARIA DE TIJOLO COMUM 1 VEZ - ARG. (1CI : 2CH : 8ARML)</t>
  </si>
  <si>
    <t>CUNHAMENTO/ALVENARIAS COM TIJOLO COMUM</t>
  </si>
  <si>
    <t>CUNHAMENTO EM ALVENARIA COM CUNHA DE CONCRETO</t>
  </si>
  <si>
    <t>DIVISORIA DE MARMORE</t>
  </si>
  <si>
    <t>DIVISORIA DE GRANITINA</t>
  </si>
  <si>
    <t>DIVISORIA DE ARDOSIA POLIDA 3 CM</t>
  </si>
  <si>
    <t>DIVISORIA DE GRANITO POLIDO</t>
  </si>
  <si>
    <t>DIVISORIA PAINEL CEGO, RODAPÉ SIMPLES E PERFIL EM ALUMÍNIO</t>
  </si>
  <si>
    <t>DIVISÓRIA PAINEL CEGO, RODAPE SIMPLES E PERFIL EM AÇO PINTADO</t>
  </si>
  <si>
    <t>FERRAGENS PARA PORTA DIVISORIA PERFIL ALUMINIO</t>
  </si>
  <si>
    <t>FERRAGENS PARA PORTA DIVISORIA PERFIL AÇO PINTADO</t>
  </si>
  <si>
    <t>DIVISÓRIA PAINEL/VIDRO/PAINEL, RODAPÉ SIMPLES E PERFIL EM ALUMINIO</t>
  </si>
  <si>
    <t>DIVISÓRIA PAINEL/VIDRO/PAINEL, RODAPÉ SIMPLES E PERFIL EM AÇO PINTADO</t>
  </si>
  <si>
    <t>ELEMENTO VAZADO DE CONCRETO</t>
  </si>
  <si>
    <t>ELEMENTO VAZADO CERAMICO (6 x 18 x 18)</t>
  </si>
  <si>
    <t>ALVENARIA DE TIJOLO DE VIDRO (20 X 20 X 10) ARMADA - PAINEL PLANO EXTERNO, OU CURVO INTERNO E EXTERNO, OU COM ÁREA &gt; 13,00 M2 - ARG. (1CI : 3ARML)</t>
  </si>
  <si>
    <t>ALVENARIA DE TIJOLO DE VIDRO (20 x 20 x10) - PAINEL PLANO, INTERNO E COM ÁREA &lt;= 13,00 M2 - ARG. (1CI : 3ARML)</t>
  </si>
  <si>
    <t>ALVENARIA DE TIJOLO LAMINADO 1/2 VEZ  - ARG. (1CI : 1CH : 5ARML)</t>
  </si>
  <si>
    <t>ALVENARIA DE TIJOLO LAMINADO 1 VEZ - ARG. (1CI : 1CH : 6ARML)</t>
  </si>
  <si>
    <t>ALVENARIA DE TIJOLO LAMINADO 1/4 VEZ - ARG. (1CI : 1CH : 5ARML)</t>
  </si>
  <si>
    <t>ALVENARIA DE TIJOLO LAMINADO 1/2 VEZ EM CRIVO - ARG. (1CI : 1CH : 5ARML)</t>
  </si>
  <si>
    <t>ALVENARIA DE TIJOLO LAMINADO 1/2 VEZ COM DETALHES - ARG. (1CI : 1CH : 5ARML)</t>
  </si>
  <si>
    <t>ALVENARIA AUTO-PORTANTE</t>
  </si>
  <si>
    <t>CORTINA CANALETA CONCRETO 9X19X19 PARA SER CHEIA CONCRETO ARMADO (0,0302M3/M2) - EXCLUSO O CONCRETO</t>
  </si>
  <si>
    <t>CORTINA CANALETA CONCRETO 14X19X19 PARA SER CHEIA CONCRETO ARMADO (0,0568M3/M2) - EXCLUSO O CONCRETO</t>
  </si>
  <si>
    <t>CORTINA CANALETA CONCRETO 19X19X19 PARA SER CHEIA CONCRETO ARMADO (0,0947M3/M2) - EXCLUSO O CONCRETO</t>
  </si>
  <si>
    <t>IMPERMEABILIZAÇÃO</t>
  </si>
  <si>
    <t>REGULARIZAÇÃO (1:3) E=2 CM</t>
  </si>
  <si>
    <t>MANTA AUTOPROTEGIDA  ARDOSIADA  TIPO III - B</t>
  </si>
  <si>
    <t>MANTA AUTOPROTEGIDA ALUMINIO TIPO III - B</t>
  </si>
  <si>
    <t>MANTA ASFÁLTICA TIPO III - B ( 3 MM)</t>
  </si>
  <si>
    <t>MANTA ASFALTICA TIPO III - B (4MM)</t>
  </si>
  <si>
    <t>PROTECAO MECANICA C/TELA GALVANIZADA</t>
  </si>
  <si>
    <t>PROTECAO MECANICA (1:3) E=2 CM</t>
  </si>
  <si>
    <t>IMPERMEABILIZACAO - ARGAMASSA SINTÉTICA SEMI-FLEXIVEL</t>
  </si>
  <si>
    <t>IMPERMEABILIZACAO-C/CIMENTO CRISTALIZANTE 3 DEMAOS</t>
  </si>
  <si>
    <t>MASTIQUE A BASE DE POLIURETANO COM PRÉVIO PREPARO E TRATAMENTO DA SUPERFÍCIE</t>
  </si>
  <si>
    <t xml:space="preserve">CM3   </t>
  </si>
  <si>
    <t>IMPERMEABILIZAÇÃO FLEXÍVEL INCLUSIVE BASE (TRANSIÇÃO) SEMI FLEXIVEL</t>
  </si>
  <si>
    <t>IMPERMEABILIZACAO-JARDINEIRA C/MANTA ANTI-RAIZ (COMPLETA)</t>
  </si>
  <si>
    <t>IMPERMEABILIZACAO VIGAS BALDRAMES E=2,0 CM</t>
  </si>
  <si>
    <t>IMPERMEABILIZAÇÃO-REBAIXO BANHEIRO COM 4 DEMÃOS DE EMULSÃO ASFÁLTICA</t>
  </si>
  <si>
    <t xml:space="preserve">IMPERMEABILIZAÇÃO  MURO DE ARRIMO COM 4 DEMÃOS DE EMULSÃO ASFÁLTICA </t>
  </si>
  <si>
    <t>IMPERMEABILIZAÇÃO DE ALICERCE / "PÉ" DE PAREDE / PEITORIL E ALVENARIA DE UM MODO GERAL COM CIMENTO CRISTALIZANTE SEMI FLEXÍVEL - 2 DEMÃOS ( ESPECÍFICO PARA OBRAS DE REFORMA)</t>
  </si>
  <si>
    <t>ISOLAMENTO TÉRMICO E ACÚSTICO</t>
  </si>
  <si>
    <t>ISOLAMENTO TÉRMICO E ACÚSTICO DE LAJE DE COBERTURA COM VERMICULITA (1CI : 11,1111VERM) - ESP.=3CM</t>
  </si>
  <si>
    <t>PROTEÇÃO MECÂNICA, TÉRMICA E ACÚSTICA DE IMPERMEABILIZAÇÃO PARA LAJE COM VERMICULITA (1CI:2ARM:3VERM) ESP.=3CM</t>
  </si>
  <si>
    <t>EMBOÇO (ISOLANTE TÉRMICO E ACÚSTICO) COM VERMICULITA (1CI:2CH:1ARM:8,3333VERM) ESP.=3CM</t>
  </si>
  <si>
    <t>REBOCO (1CALH:4ARFC+100KG CI/M3) ESP.= 1CM</t>
  </si>
  <si>
    <t>REGULARIZAÇÃO E/OU NIVELAMENTO DE LAJE COM VERMICULITA ( 1CI:1ARM:5,5556VERM)</t>
  </si>
  <si>
    <t>ESTRUTURA DE MADEIRA</t>
  </si>
  <si>
    <t>ESTRUTURA DE MADEIRA PARA TELHA CERÂMICA V=3 A 7 M. C/FERRAGENS</t>
  </si>
  <si>
    <t>ESTRUTURA DE MADEIRA PARA TELHA CERAMICA V=7 A 10 M C/FERRAGENS</t>
  </si>
  <si>
    <t>ESTRUTURA DE MADEIRA PARA TELHA CERAMICA V=10-13 M. C/FERRAGENS</t>
  </si>
  <si>
    <t>MÃO DE OBRA ESTR.MAD.TELHA CERÂMICA V=3 A 7 M</t>
  </si>
  <si>
    <t>MÃO DE OBRA ESTR.MAD.TELHA CERÂMICA V=7 A 10 M</t>
  </si>
  <si>
    <t>MÃO DE OBRA ESTR.MAD.TELHA CERÂMICA V=10 A 13 M</t>
  </si>
  <si>
    <t>MÃO DE OBRA P/ESTR.MAD.EM TESOURA TELHA FIBROCIMENTO</t>
  </si>
  <si>
    <t>MAO DE OBRA P/ESTR.MADEIRA EM TERÇA TELHA FIBROCIMENTO</t>
  </si>
  <si>
    <t>ESTRUTURA DE MADEIRA PARA TELHA FIBROCIMENTO COM APOIOS EM LAJES/VIGAS OU PAREDES(SOMENTE TERÇAS) C/FERRAGENS</t>
  </si>
  <si>
    <t>ESTRUTURA DE MADEIRA PARA TELHA DE FIBROCIMENTO (C/TESOURA) C/FERRAGENS</t>
  </si>
  <si>
    <t>GRADEADO CAIBROS/RIPAS</t>
  </si>
  <si>
    <t>UTILIZAÇÃO DO CAIBRO NO LUGAR DO RIPAMENTO</t>
  </si>
  <si>
    <t>RIPAMENTO DE MADEIRA</t>
  </si>
  <si>
    <t>RIPÃO APARELHADO PARA TELHADO</t>
  </si>
  <si>
    <t>TRATAMENTO PARA ESTRUTURA DE TELHADO</t>
  </si>
  <si>
    <t>ESTRUTURAS METÁLICAS</t>
  </si>
  <si>
    <t>ESTRUTURA METÁLICA CONVENCIONAL EM AÇO DO TIPO USI SAC-300 COM FUNDO ANTICORROSIVO</t>
  </si>
  <si>
    <t>ESTRUTURA METÁLICA CONVENCIONAL EM AÇO DO TIPO MR-250 / ASTM A36 COM FUNDO ANTICORROSIVO</t>
  </si>
  <si>
    <t>COBERTURAS</t>
  </si>
  <si>
    <t>COBERTURA COM TELHA AMERICANA  RESINADA COR VERMELHA</t>
  </si>
  <si>
    <t>CUMEEIRA PARA TELHA AMERICANA RESINADA COR VERMELHA</t>
  </si>
  <si>
    <t>COBERTURA COM TELHA COLONIAL RESINADA COR VERMELHA</t>
  </si>
  <si>
    <t>CUMEEIRA P/TELHA COLONIAL RESINADA COR VERMELHA</t>
  </si>
  <si>
    <t>COBERTURA COM TELHA PLAN RESINADA COR VERMELHA</t>
  </si>
  <si>
    <t>CUMEEIRA  P/ TELHA PLAN RESINADA COR VERMELHA</t>
  </si>
  <si>
    <t>EMBOCAMENTO LATERAL  (OITOES)</t>
  </si>
  <si>
    <t>EMBOCAMENTO DE BEIRAL</t>
  </si>
  <si>
    <t>MAO DE OBRA PARA COBERTURA COM TELHA COLONIAL PLAN</t>
  </si>
  <si>
    <t>COBERTURA COM TELHA ONDULADA DE FIBROCIMENTO</t>
  </si>
  <si>
    <t>CUMEEIRA PARA TELHA ONDULADA DE FIBROCIMENTO</t>
  </si>
  <si>
    <t>CALHA DE CHAPA GALVANIZADA</t>
  </si>
  <si>
    <t>RUFO DE CHAPA GALVANIZADA</t>
  </si>
  <si>
    <t>COBERTURA COM TELHA CANALETE 49 OU EQUIV. COM ACESSÓRIOS</t>
  </si>
  <si>
    <t>COBERTURA COM TELHA CANALETE 90 OU EQUIV. COM ACESSÓRIOS</t>
  </si>
  <si>
    <t>COBERTURA COM TELHA DE ALUMÍNIO 0.5 MM</t>
  </si>
  <si>
    <t>COBERTURA COM TELHA FIBERGLASS COM VÉU PROTEÇÃO 1MM COM ACESSÓRIOS</t>
  </si>
  <si>
    <t>RIPAMENTO DE ARGAMASSA</t>
  </si>
  <si>
    <t>FECHAMENTO LATERAL COM TELHA METÁLICA COM PINTURA ELETROSTÁTICA 0,65 MM COM ACESSÓRIOS</t>
  </si>
  <si>
    <t>FECHAMENTO LATERAL COM TELHA METÁLICA COM PINTURA ELETROSTÁTICA 0,50 MM COM ACESSÓRIOS</t>
  </si>
  <si>
    <t>COBERTURA COM TELHA FIBERGLASS COM VÉU PROTEÇÃO 1,5 MM COM ACESSÓRIOS</t>
  </si>
  <si>
    <t>CUMEEIRA PARA TELHA GALVANIZADA TRAPEZOIDAL 0,43MM</t>
  </si>
  <si>
    <t>CUMEEIRA PARA TELHA GALVANIZADA TRAPEZOIDAL 0,5 MM</t>
  </si>
  <si>
    <t>CUMEEIRA PARA TELHA GALVANIZADA ONDULADA 0,5 MM</t>
  </si>
  <si>
    <t>COBERTURA COM TELHA GALVANIZADA ONDULADA 0,5 MM COM ACESSÓRIOS</t>
  </si>
  <si>
    <t>COBERTURA COM TELHA CHAPA GALVANIZADA  TRAPEZOIDAL 0,5 MM COM ACESSÓRIOS</t>
  </si>
  <si>
    <t>COBERTURA COM TELHA CHAPA GALVANIZADA TRAPEZOIDAL 0,43 MM COM ACESSÓRIOS</t>
  </si>
  <si>
    <t>FECHAMENTO LATERAL COM TELHA GALVANIZADA TRAPEZOIDAL 0,43 MM COM ACESSÓRIOS</t>
  </si>
  <si>
    <t>ESQUADRIAS DE MADEIRA</t>
  </si>
  <si>
    <t>ALIZAR</t>
  </si>
  <si>
    <t>PORTAL (INCLUSO ENCHIMENTO COM ALVENARIA)</t>
  </si>
  <si>
    <t xml:space="preserve">Jg    </t>
  </si>
  <si>
    <t>JANELA EM ALUMINIO NATURAL DE CORRER 2 FOLHAS DE VIDRO C/FERRAGENS. (M.O.FAB.INC.MAT.)</t>
  </si>
  <si>
    <t>JANELA EM ALUMÍNIO NATURAL DE CORRER COM 3 FOLHAS (01 VIDRO E 02 VENEZIANA) C/FERRAGENS (M.O.FAB.INC.MAT.)</t>
  </si>
  <si>
    <t>PORTA LISA 80x210 C/PORTAL E ALISAR S/FERRAGENS</t>
  </si>
  <si>
    <t>PORTA DE SANITARIO 60x 160v200CM C/PORTAL /ALISAR S/FERRAGENS</t>
  </si>
  <si>
    <t>PORTA REVESTIDA COM MATERIAL MELAMÍNICO PARA BOX (60X 160v200CM) COM PORTAL E ALISAR SEM FERRAGENS</t>
  </si>
  <si>
    <t>FOLHA DE PORTA LISA 60/70/80X210</t>
  </si>
  <si>
    <t>FOLHA DE PORTA COM REVESTIMENTO MELAMÍNICO 70X210</t>
  </si>
  <si>
    <t>FOLHA DE PORTA COM REVESTIMENTO MELAMÍNICO 60X210</t>
  </si>
  <si>
    <t>PORTA LISA 90X210 COM PORTAL E ALISAR SEM FERRAGENS</t>
  </si>
  <si>
    <t>PORTA LISA 100X210 COM PORTAL E ALISAR SEM FERRAGENS</t>
  </si>
  <si>
    <t>FOLHA DE PORTA LISA 90 X 210</t>
  </si>
  <si>
    <t>FOLHA DE PORTA LISA 100 X 210</t>
  </si>
  <si>
    <t>FOLHA DE PORTA COM REVESTIMENTO MELAMÍNICO 60X180</t>
  </si>
  <si>
    <t>FOLHA DE PORTA COM REVESTIMENTO MELAMÍNICO 80X210</t>
  </si>
  <si>
    <t>FOLHA DE PORTA COM REVESTIMENTO MELAMÍNICO 90X210</t>
  </si>
  <si>
    <t>FOLHA DE PORTA COM REVESTIMENTO MELAMÍNICO 100X210</t>
  </si>
  <si>
    <t>ESQUADRIAS METÁLICAS -  (OBS.: 1- OS VIDROS NÃO ESTÃO INCLUSOS NAS ESQUADRIAS; 2- JÁ ESTÁ CONSIDERADO NO CUSTO DAS ESQUADRIAS DE ALUMÍNIO O CONTRAMARCO )</t>
  </si>
  <si>
    <t>JANELA EM ALUMINIO ANODIZADO DE CORRER 02 FOLHAS DE VIDRO C/FERRAGENS (M.O.FAB.INC.MAT.)</t>
  </si>
  <si>
    <t>JANELA EM ALUMINIO ANODIZADO COM 03 FOLHAS (01 VIDRO E 02 VENEZIANAS) C/FERRAGENS (M.O.FAB.INC.MAT.)</t>
  </si>
  <si>
    <t>PORTA DE ABRIR EM ALUMÍNIO ANODIZADO / VIDRO C/FERRAGENS (M.O.FAB.INC.MAT.)</t>
  </si>
  <si>
    <t>PORTA DE ABRIR ALUMÍNIO ANODIZADO EM VENEZIANA C/FERRAGENS (M.O.FAB.INC.MAT.)</t>
  </si>
  <si>
    <t>JANELA EM ALUMÍNIO ANODIZADO MAXIM AR C/FERRAGENS (M.O.FAB.INC.MAT.)</t>
  </si>
  <si>
    <t>PORTA CORTA FOGO COMPLETA - P90</t>
  </si>
  <si>
    <t>GRADE PROTECAO TIPO TIJOLINHO GP-1/GP-2</t>
  </si>
  <si>
    <t>PORTÃO DE ABRIR 02 FOLHAS DE TELA/TUBO FoGo 1.1/2" PT1/PT2 C/FERRAGENS</t>
  </si>
  <si>
    <t>PORTÃO DE ABRIR 01 FOLHA TELA/TUBO FoGo 1.1/2" PT3 C/FERRAGENS</t>
  </si>
  <si>
    <t>PORTÃO DE ABRIR 01 FOLHA TELA/TUBO FoGo 2" PT10 C/FERRAGENS</t>
  </si>
  <si>
    <t>PORTÃO DE ABRIR 02 FOLHAS DE FERRO REDONDO PT-6 C/FERRAGENS</t>
  </si>
  <si>
    <t>PORTA DE ENROLAR C/FERRAGENS</t>
  </si>
  <si>
    <t>PORTÃO DE ABRIR 01 FOLHA CHAPA 14  PT-4 C/FERRAGENS</t>
  </si>
  <si>
    <t>PORTÃO DE ABRIR 02 FOLHAS DE TELA E TUBO GALVANIZADO 2" PT 9 C/FERRAGENS</t>
  </si>
  <si>
    <t>PORTÃO DE ABRIR 01 FOLHA COM CHAPA TRAPEZOIDAL / TUBO DE ACO PT-5 C/FERRAGENS</t>
  </si>
  <si>
    <t>PORTÃO DE ABRIR DE 02 FOLHAS EM CHAPA 14 / GRADE DE FERRO PT-7 C/FERRAGENS</t>
  </si>
  <si>
    <t>PORTÃO DE CORRER E ABRIR CONJUGADO PT-8 C/FERRAGENS</t>
  </si>
  <si>
    <t>GRADE DE PROTECAO EM CANTONEIRA/FERRO QUADRADO GP3-GP4</t>
  </si>
  <si>
    <t>GRADE DE PROTECAO/TUBO INDUSTRIAL/FERRO REDONDO-GP5</t>
  </si>
  <si>
    <t>GRADE DE FRENTE/FERRO REDONDO COM ESTACA D=25CM ARMADA - GF-1</t>
  </si>
  <si>
    <t>GRADE DE FRENTE/TUBO DE AÇO COM ESTACA D=25CM ARMADA - GF-2</t>
  </si>
  <si>
    <t xml:space="preserve">GUARDA CORPO COM CORRIMÃO/TUBO INDUSTRIAL  GC-1 </t>
  </si>
  <si>
    <t>GUARDA CORPO COM CORRIMÃO/TUBO IND. E TELA ARTÍSTICA GC-2</t>
  </si>
  <si>
    <t>CORRIMÃO/TUBO INDUSTRIAL C-1</t>
  </si>
  <si>
    <t xml:space="preserve">GRADE PADRÃO PARA CELA </t>
  </si>
  <si>
    <t>GUARDA BICICLETAS</t>
  </si>
  <si>
    <t>GRADE GINASIO - TELA PORTUG.3X3CM FIO12/TB.INDUST.1.1/2"</t>
  </si>
  <si>
    <t>GRADE GINÁSIO (PARAFUSADA) TELA PORT.3X3CM FIO12/TUB.IND.1.1/2"</t>
  </si>
  <si>
    <t>GRELHA PADRÃO GOINFRA DE FERRO CHATO COM BERÇO (ESPAÇAMENTO ENTRE FACES = 1,5CM - NBR 9050 ACESSIBILIDADE)</t>
  </si>
  <si>
    <t>GRELHA PADRÃO GOINFRA DE FERRO CHATO COM BERÇO ( ESPAÇAMENTO ENTRE EIXOS = 2 CM)</t>
  </si>
  <si>
    <t>VEDAÇÃO DE JUNTA DE DILATAÇÃO COM CHAPA 18 VINCADA E PARAFUSADA A CADA 30 CM - PINTADA</t>
  </si>
  <si>
    <t>GUARDA CORPO COM CORRIMÃOS/TUBO INDUSTRIAL GCR</t>
  </si>
  <si>
    <t>GUARDA CORPO / TUBO INDUSTRIAL GCS-1</t>
  </si>
  <si>
    <t>GUARDA CORPO/TUBO INDUSTRIAL E TELA ARTÍSTICA GCS-2</t>
  </si>
  <si>
    <t>JANELA MAXIM AR CHAPA/VIDRO J4 C/FERRAGENS</t>
  </si>
  <si>
    <t>JANELA MAXIM AR CHAPA/VIDRO J3/J5/J6/J8 C/FERRAGENS</t>
  </si>
  <si>
    <t>JANELA DE CORRER VENEZIANA CHAPA/VIDRO J14 C/FERRAGENS</t>
  </si>
  <si>
    <t>JANELA DE CORRER CHAPA/VIDRO J9/J10/J12/J13 C/FERRAGENS</t>
  </si>
  <si>
    <t>JANELA DE CORRER VENEZIANA CHAPA/VIDRO J11/J16 C/FERRAGENS</t>
  </si>
  <si>
    <t>JANELA MAXIM AR CHAPA/VIDRO J1/J2/J7/J15 C/FERRAGENS</t>
  </si>
  <si>
    <t>JANELA BASCULANTE EM CHAPA  J17, J18 e J19 C/FERRAGENS</t>
  </si>
  <si>
    <t>JANELA METALICA / PRE-MOLDADO JPM-1 / JPM-2 C/FERRAGENS</t>
  </si>
  <si>
    <t>JANELA EM CHAPA METÁLICA TIPO VENEZIANA FIXA COM VENTILAÇÃO  J-20</t>
  </si>
  <si>
    <t>PORTA DE ABRIR DE 01 FOLHA EM CHAPA VINCADA PF-1A C/FERRAGENS</t>
  </si>
  <si>
    <t>PORTA DE ABRIR DE 01 FOLHA EM CHAPA METÁLICA PF-1B C/FERRAGENS</t>
  </si>
  <si>
    <t>PORTA DE ABRIR DE 01 FOLHA EM CHAPA METÁLICA PF-1 C/FERRAGENS</t>
  </si>
  <si>
    <t>PORTA DE ABRIR DE 01 FOLHA DE VIDRO PF-2 C/FERRAGENS</t>
  </si>
  <si>
    <t>PORTA DE ABRIR DE 01 FOLHA (VENEZIANA/VIDRO) PF-3 C/FERRAGENS</t>
  </si>
  <si>
    <t>PORTA DE ABRIR DE 01 FOLHA EM VENEZIANA PF-4 C/FERRAGENS</t>
  </si>
  <si>
    <t>PORTA DE ABRIR DE 02 FOLHAS EM VENEZIANA PF-5 C/FERRAGENS</t>
  </si>
  <si>
    <t>PORTA DE CORRER DE 04 FOLHAS EM VIDRO (DUAS FIXAS E DUAS MÓVEIS) PF-6 C/ FERRAGENS</t>
  </si>
  <si>
    <t>PORTA DE CORRER DE 02 OU 04 FOLHAS DE VIDRO (METADE FIXA/METADE MÓVEL) C/BASCULA SUPERIOR PF-7/PF-8 C/ FERRAGENS</t>
  </si>
  <si>
    <t>PORTA DE ABRIR DE 02 FOLHAS DE VIDRO PF-9 C/FERRAGENS</t>
  </si>
  <si>
    <t>PORTA DE ABRIR DE 01 FOLHA EM CHAPA DE AÇO PARA SANITÁRIO PF-10 C/FERRAGENS</t>
  </si>
  <si>
    <t>PORTA CH./VENEZIANA PRE-MOLD.PPM-1/PPM-2 C/FERRAGEM</t>
  </si>
  <si>
    <t>PORTA CHAPA / GRADE - PRE-MOLD.PPM-3 C/FERRAGEM</t>
  </si>
  <si>
    <t>PORTA EM CHAPA P/WC - PRE-MOLD.PPM-4 C/FERRAGEM</t>
  </si>
  <si>
    <t>PORTA DE ABRIR DE 02 FOLHAS (VENEZIANA / VIDRO) PF-11 C/FERRAGENS</t>
  </si>
  <si>
    <t>ESCADA TIPO MARINHEIRO COM GUARDA CORPO PADRÃO GOINFRA ( H &gt; 3M )</t>
  </si>
  <si>
    <t>ESCADA TIPO MARINHEIRO SEM GUARDA CORPO PADRÃO GOINFRA ( H &lt;= 3M)</t>
  </si>
  <si>
    <t>GAIOLA PADRÃO EM AÇO CA-50 8.0 MM PARA PROTEÇÃO DAS LUMINÁRIAS</t>
  </si>
  <si>
    <t>ALÇAPÃO FORMATO COIFA EM CHAPA VINCADA Nº. 18 H=(10+2)CM, C/ALÇAS E PORTA CADEADOS (INCLUSIVE CADEADOS Nº. 30)</t>
  </si>
  <si>
    <t>VIDROS</t>
  </si>
  <si>
    <t>VIDRO LISO 3 MM - COLOCADO</t>
  </si>
  <si>
    <t>VIDRO LISO 4 MM - COLOCADO</t>
  </si>
  <si>
    <t>VIDRO LISO 5 MM - COLOCADO</t>
  </si>
  <si>
    <t>VIDRO LISO 6 MM - COLOCADO</t>
  </si>
  <si>
    <t>VIDRO MINI-BOREAL - COLOCADO</t>
  </si>
  <si>
    <t>VIDRO PONTILHADO - COLOCADO</t>
  </si>
  <si>
    <t>VIDRO MARTELADO - COLOCADO</t>
  </si>
  <si>
    <t>VIDRO CANELADO - COLOCADO</t>
  </si>
  <si>
    <t>VIDRO TEMPERADO 10 MM  - COLOCADO</t>
  </si>
  <si>
    <t>VIDRO TEMPERADO 10 MM FUME - COLOCADO</t>
  </si>
  <si>
    <t>VIDRO FUME COMUM 4MM - COLOCADO</t>
  </si>
  <si>
    <t>VIDRO ARAMADO - COLOCADO</t>
  </si>
  <si>
    <t>REVESTIMENTO DE PAREDES</t>
  </si>
  <si>
    <t>CHAPISCO COMUM</t>
  </si>
  <si>
    <t>COSTURA DE TRINCA EM ALVENARIA  DE TIJOLO</t>
  </si>
  <si>
    <t>RASGO E ENCHIMENTO DE ALVENARIA</t>
  </si>
  <si>
    <t>CHAPISCO FINO USADO SOBRE EMBOCO C/PENEIRA</t>
  </si>
  <si>
    <t>CHAPISCO COM PEDRISCO</t>
  </si>
  <si>
    <t>CHAPISCO COMUM EM FACHADA</t>
  </si>
  <si>
    <t>CHAPISCO COMUM EM BALANCIM</t>
  </si>
  <si>
    <t>CHAPISCO ROLADO - (1COLA:10CI:30 ARML)</t>
  </si>
  <si>
    <t>EMBOÇO PARA REBOCO FINO (1CALH:4ARML+100kgCI/M3)</t>
  </si>
  <si>
    <t>EMBOÇO (1CI:4 ARML)</t>
  </si>
  <si>
    <t>REBOCO (1 CALH:4 ARFC+100kgCI/M3)</t>
  </si>
  <si>
    <t>REBOCO PAULISTA A-14 (1CALH:4ARMLC+100kgCI/M3)</t>
  </si>
  <si>
    <t>REBOCO PAULISTA A-7 (1 CALH,4 ARMLC)</t>
  </si>
  <si>
    <t>REBOCO - 1CI:3 ARML - (BASE P/TINTA EPOXI / OUTROS)</t>
  </si>
  <si>
    <t>REVESTIMENTO C/LITOCERAMICA</t>
  </si>
  <si>
    <t>REBOCO PAULISTA A13 (1 CALH:3 ARMLC+100kgCI/M3)</t>
  </si>
  <si>
    <t>REBOCO PAULISTA C/IMPERMEABILIZANTE A-15 (1CI:4ARMLC+5% IMPXCI)</t>
  </si>
  <si>
    <t>CHAPISCO GROSSO</t>
  </si>
  <si>
    <t>PASTILHA DE PORCELANA COM PASTA COLANTE</t>
  </si>
  <si>
    <t>PASTILHA PORCELANA C/ARGAMASSA FLEXIVEL</t>
  </si>
  <si>
    <t>REVESTIMENTO COM PEDRA SAO THOME</t>
  </si>
  <si>
    <t>REVESTIMENTO DE MARMORE PADRONIZADO</t>
  </si>
  <si>
    <t xml:space="preserve">REVESTIMENTO COM CERÂMICA </t>
  </si>
  <si>
    <t>REVESTIMENTO COM LAMINADO MELAMÍNICO SOBRE EMBOÇO 1:3</t>
  </si>
  <si>
    <t>REJUNTAMENTO C/CIMENTO-COLA PRE-MOL</t>
  </si>
  <si>
    <t>REJUNTAMENTO C/MASSA PLÁSTICA - PRE MOL.</t>
  </si>
  <si>
    <t>REVESTIMENTO COM BARITA - RX GABINETE MÉDICO</t>
  </si>
  <si>
    <t>BARRA LISA (1CI:4ARMLC+5%IMP.X CI) C/OXIDO FERRO</t>
  </si>
  <si>
    <t>REVESTIMENTO COM BARITA - RX GABINETE ODONTOLÓGICO</t>
  </si>
  <si>
    <t>MOLDURA TIPO "U" INVERTIDO EM ARGAMASSA COM 2CM DE ESPESSURA TIPO PINGADEIRA EM MURO/PLATIBANDA ( A PARTE VERTICAL DESCE 2,5CM)</t>
  </si>
  <si>
    <t>FORROS</t>
  </si>
  <si>
    <t>CHAPISCO EM FORRO (1CI: 3 ARG)</t>
  </si>
  <si>
    <t>CHAPISCO ROLADO (1CIM:3 ARML)+(1 COLA:10 CIM)</t>
  </si>
  <si>
    <t>EMBOCO EM FORRO (1 CALH:4 ARML+150 KG CI/M3)</t>
  </si>
  <si>
    <t>REBOCO FINO EM FORRO (1 CALH:4 ARFC+100 KG CI/M3)</t>
  </si>
  <si>
    <t>REBOCO PAULISTA EM FORRO(1CALH:4ARML+150KG CI/M3)</t>
  </si>
  <si>
    <t>FORRO DE PVC COM ESTRUTURA EM METALON PINTADA COM TINTA ALQUÍDICA D.F.</t>
  </si>
  <si>
    <t>FORRO DE PVC SEM ESTRUTURA DE METALON (COM REPINTURA DA ESTRUTURA COM TINTA ALQUÍDICA D.F.)</t>
  </si>
  <si>
    <t>FORRO DE GESSO ACARTONADO PARA ÁREAS SECAS ESPESSURA DE 12,5MM</t>
  </si>
  <si>
    <t>FORRO DE GESSO ACARTONADO PARA ÁREAS MOLHADAS, ESPESSURA DE 12,5 MM</t>
  </si>
  <si>
    <t>FORRO DE GESSO COMUM</t>
  </si>
  <si>
    <t>MOLDURA PARA FORRO DE GESSO COMUM 5 CM</t>
  </si>
  <si>
    <t>TABICA PARA FORRO DE GESSO COMUM</t>
  </si>
  <si>
    <t>GESSO CORRIDO EM TETO</t>
  </si>
  <si>
    <t>FORRO PAULISTA DE CEDRINHO (1ª QUALIDADE)</t>
  </si>
  <si>
    <t>REVESTIMENTO DE PISO</t>
  </si>
  <si>
    <t>FITA ANTIDERRAPANTE PARA ÁREAS INTERNAS E EXTERNAS - ALTO TRÁFEGO - USO GERAL</t>
  </si>
  <si>
    <t>LASTRO DE CONCRETO REGULARIZADO SEM IMPERMEAB. 1:3:6 ESP= 5CM (BASE)</t>
  </si>
  <si>
    <t xml:space="preserve">REGULARIZAÇAO DE PISO/LAJE/ BASE PARA TINTA EPÓXI (1:3) e=2 CM </t>
  </si>
  <si>
    <t>PISO LAMINADO COM CONCRETO 20MPA E=5CM</t>
  </si>
  <si>
    <t>PISO LAMINADO COM CONCRETO USINADO 20MPA E=5CM</t>
  </si>
  <si>
    <t xml:space="preserve">PISO LAMINADO COM CONCRETO 20MPA E=7CM </t>
  </si>
  <si>
    <t xml:space="preserve">PISO LAMINADO COM CONCRETO USINADO 20MPA E=7 CM  </t>
  </si>
  <si>
    <t>PASSEIO PROTECAO EM CONC.DESEMPEN.5 CM 1:2,5:3,5 (INCLUSO ESPELHO DE 30CM/ESCAVAÇÃO/REATERRO/APILOAMENTO/ATERRO INTERNO)</t>
  </si>
  <si>
    <t>LASTRO DE CONCRETO REGULARIZADO IMPERMEABILIZADO 1:3:6 ESP=5CM (BASE)</t>
  </si>
  <si>
    <t>PISO CONCRETO DESEMPENADO ESPESSURA = 5 CM  1:2,5:3,5</t>
  </si>
  <si>
    <t>PISO EM CONCRETO ARMADO E=20CM BAIA TERM.RODOVIARIO 30MPA(3X3 M)COMP./S.LEITO</t>
  </si>
  <si>
    <t>PISO EM CONCRETO DESEMPENADO ESPESSURA = 7 CM  1:2,5:3,5</t>
  </si>
  <si>
    <t>PISO CONCRETO POLIDO E=2,0 CM (1:2:2,5) E JUNTA PL ASTICA 17MM</t>
  </si>
  <si>
    <t>LASTRO DE BRITA PARA PISO - (OBRAS CIVIS)</t>
  </si>
  <si>
    <t>PISO CONCRETO SEMI POLIDO COM LASTRO (BASE) E=7,0 CM</t>
  </si>
  <si>
    <t>CONCRETO DESEMPENADO PARA QUADRA COM LASTRO E=7,0 CM</t>
  </si>
  <si>
    <t>RODAPE DE CONCRETO POLIDO 7 CM CANTO VIVO</t>
  </si>
  <si>
    <t>PISO CIMENTADO C/RESINA SINTÉTICA E=1CM (1 CI:3 ARMG))</t>
  </si>
  <si>
    <t>CHAPISCO ADESIVO S/PISO C/RESINA SINTÉTICA E=5 MM ( 1CI:1,5 ARMG)</t>
  </si>
  <si>
    <t>CONCRETO DESEMPENADO 5CM C/JUNTA SX.ROLADO-10CM-1:2,5:3,5</t>
  </si>
  <si>
    <t>CIMENTO LISO IMPERM. NATURAL E=2CM C/JUNTA PLÁSTICA 1CI:3ARMG</t>
  </si>
  <si>
    <t>CIMENTO RUSTICO IMP. NATURAL E=.2CM C/JUNTA PLÁSTICA 1CI:3ARMG</t>
  </si>
  <si>
    <t>CIMENTO RUSTICO E=2CM C/JUNTA PLAST.1 CI:3 ARMG</t>
  </si>
  <si>
    <t>PISO CIMENTADO RUSTICO ESP=2 CM SEM JUNTA (1CI:3ARMG)</t>
  </si>
  <si>
    <t>PISO EM CERÂMICA PEI MAIOR OU IGUAL A 4 COM CONTRA PISO (1CI:3ARML) E ARGAMASSA COLANTE</t>
  </si>
  <si>
    <t>RODAPÉ DE CERÂMICA  COM ARGAMASSA COLANTE</t>
  </si>
  <si>
    <t>CERÂMICA ANTIDERRAPANTE PEI MAIOR OU IGUAL A 4 COM CONTRA PISO (1CI:3ARML) E ARGAMASSA COLANTE</t>
  </si>
  <si>
    <t>RODAPÉ DE CERÂMICA ANTIDERRAPANTE COM ARGAMASSA COLANTE</t>
  </si>
  <si>
    <t>PISO DE ARDOSIA SERRADO COM CONTRAPISO (1CI:3ARML)</t>
  </si>
  <si>
    <t>RODAPE DE ARDOSIA</t>
  </si>
  <si>
    <t>PISO ARENITO SERRADO (PEDRA DE PIRENÓPOLIS ASSENTADA EM BARRO E REJUNTE COM ARGAMASSA)</t>
  </si>
  <si>
    <t>RODAPE DE MADEIRA</t>
  </si>
  <si>
    <t>CIMENTO LISO C/ OXIDO DE FERRO E=2 CM C/JUNTA PL.1CI:3ARMG</t>
  </si>
  <si>
    <t>RODAPE DE MASSA (ICI:3 ARMG)</t>
  </si>
  <si>
    <t>PISO FUNDIDO DE ALTA RESISTÊNCIA 8MM COM CONTRAPISO E=2CM (1CI:3ARML) E JUNTA PLASTICA 27MM</t>
  </si>
  <si>
    <t>RODAPÉ FUNDIDO DE ALTA RESISTÊNCIA 7 CM CANTO VIVO</t>
  </si>
  <si>
    <t>PISO EM PEDRA PORTUGUESA</t>
  </si>
  <si>
    <t>PISO EM MARMORE COM CONTRAPISO (1CI:3ARML)</t>
  </si>
  <si>
    <t>CONCRETO SEIXO ROLADO SEMI POLIDO 3CM(1:2:2,5) C/JUNTA 27MM</t>
  </si>
  <si>
    <t>JUNTA/DILATACAO C/SEIXO ROLADO</t>
  </si>
  <si>
    <t>ASSOALHO EM MADEIRA DE LEI COM CONTRAPISO (1CI:3ARML)</t>
  </si>
  <si>
    <t>PISO EM GRANITO IMPERMEABILIZADO E COM CONTRAPISO (1CI:3ARML)</t>
  </si>
  <si>
    <t>RODAPE DE GRANITO</t>
  </si>
  <si>
    <t>SOLEIRA EM GRANITO IMPERMEABILIZADA COM CONTRAPISO (1CI:3ARML)</t>
  </si>
  <si>
    <t>BORRACHA ANTIDERRAPANTE  C/ CONTRAPISO (1CI:3ARML) E=2CM E NATA DE CIMENTO</t>
  </si>
  <si>
    <t>PISO VINILICO COM CONTRAPISO (1CI:3ARML) E=2CM E NATA DE CIMENTO</t>
  </si>
  <si>
    <t>PISO VINÍLICO TRÁFEGO INTENSO COM CONTRAPISO (1CI:3ARML) E=2CM E NATA DE CIMENTO</t>
  </si>
  <si>
    <t>RODAPÉ PLANO PARA PISO VINÍLICO H=5CM</t>
  </si>
  <si>
    <t>RODAPE PARA PISO DE BORRACHA</t>
  </si>
  <si>
    <t>GRANITINA 8MM FUNDIDA COM CONTRAPISO (1CI:3ARML) E=2CM E JUNTA PLASTICA 27MM</t>
  </si>
  <si>
    <t>RODAPÉ FUNDIDO DE GRANITINA 7CM</t>
  </si>
  <si>
    <t>RASPAGEM E APLICAÇÃO RESINA ACRÍLICA DUAS DEMÃOS</t>
  </si>
  <si>
    <t>GRANITINA 8MM FUNDIDA COM CONTRAPISO (1CI:3ARML) E=2CM E JUNTA PLASTICA 27MM (COM ÓXIDO DE FERRO)</t>
  </si>
  <si>
    <t>DEGRAUS FUNDIDOS DE GRANITINA COM CONTRAPISO</t>
  </si>
  <si>
    <t>DEMARCACAO DE QUADRA C/PISO VINILICO</t>
  </si>
  <si>
    <t>TESTEIRA/CANTONEIRA ALUMINIO</t>
  </si>
  <si>
    <t>PISO DE BORRACHA COLORIDO MODELO TÁTIL ( ALERTA OU DIRECIONAL) INCLUSO CONTRAPISO (1CI:3ARML) C/ E=2CM E NATA DE CIMENTO</t>
  </si>
  <si>
    <t>PISO DE BORRACHA COR PRETA MODELO TÁTIL ( ALERTA OU DIRECIONAL) INCLUSO CONTRAPISO (1CI:3ARML) C/ E=2CM E NATA DE CIMENTO</t>
  </si>
  <si>
    <t>PISO DE LADRILHO HIDRÁULICO COR NATURAL MODELO TÁTIL ( ALERTA OU DIRECIONAL) SEM LASTRO</t>
  </si>
  <si>
    <t>PISO DE LADRILHO HIDRÁULICO COLORIDO MODELO TÁTIL ( ALERTA OU DIRECIONAL) SEM LASTRO</t>
  </si>
  <si>
    <t>FERRAGENS</t>
  </si>
  <si>
    <t>FECHADURA TIPO ALAVANCA REF.: LAFONTE 6236 E/8766- E17 IMAB OU EQUIV.</t>
  </si>
  <si>
    <t>FECHADURA TIPO ALAVANCA REF.: LAFONTE 6236 I /8766- I18 IMAB OU EQUIV.</t>
  </si>
  <si>
    <t>FECHADURA TIPO LIVRE OCUPADO PARA SANITÁRIO REF.: (819 IMAB/719 LA FONTE) OU EQUIV.</t>
  </si>
  <si>
    <t>FECHADURA TIPO BICO DE PAPAGAIO REF.: (1222 LAFONTE/1161 E - 30  IMAB) OU EQUIV.</t>
  </si>
  <si>
    <t>FECHADURA TIPO ALAVANCA REF.: LAFONTE 6236 B/8766 - B19 IMAB OU EQUIV.</t>
  </si>
  <si>
    <t>TARGETA NIQUELADA No. 03</t>
  </si>
  <si>
    <t>FECHADURA TIPO BOLA REF.: LAFONTE 2080-E / 1005-E VOUGA OU EQUIVALENTE</t>
  </si>
  <si>
    <t>FECHADURA TIPO BOLA REF.: LAFONTE 2080-I / 005-I VOUGA OU EQUIVALENTE</t>
  </si>
  <si>
    <t>FECHADURA TIPO BOLA REF.: LAFONTE  2080-B / 005-B VOUGA OU EQUIVALENTE</t>
  </si>
  <si>
    <t>FECHO FIO REDONDO 4" ZINCADO PARAFUSADO</t>
  </si>
  <si>
    <t>BARRA DE APOIO EM AÇO INOX - 40 CM</t>
  </si>
  <si>
    <t xml:space="preserve">BARRA DE APOIO EM AÇO INOX - 80 CM </t>
  </si>
  <si>
    <t>DOBRADICA 3" x 3 1/2" FERRO POLIDO</t>
  </si>
  <si>
    <t>DOBRADICA 3" X 3 1/2" CROMADA</t>
  </si>
  <si>
    <t>CANTONEIRA PEQUENA PARA DIVISORIAS DE MÁRMORE/GRANITO</t>
  </si>
  <si>
    <t>CANTONEIRA GRANDE PARA DIVISORIAS DE MÁRMORE/GRANITO</t>
  </si>
  <si>
    <t>CHAPA SUPORTE PARA DIVISORIAS DE MÁRMORE/GRANITO</t>
  </si>
  <si>
    <t>BATENTE COM ENCOSTO DE BORRACHA PARA DIVISORIAS DE GRANITO/MÁRMORE</t>
  </si>
  <si>
    <t>DOBRADIÇA COM MOLA PARA PORTA/DIVISORIAS DE MÁRMORE/GRANITO</t>
  </si>
  <si>
    <t>PARAFUSO DE LATÃO PARA DIVISORIAS DE MÁRMORE/GRANITO</t>
  </si>
  <si>
    <t>CORRENTE GALVANIZADA 4 MM PARA CADEADO</t>
  </si>
  <si>
    <t>CADEADO 20 MM</t>
  </si>
  <si>
    <t>CADEADO 30 MM</t>
  </si>
  <si>
    <t>CADEADO 50 MM</t>
  </si>
  <si>
    <t>MARCENARIA</t>
  </si>
  <si>
    <t>TÁBUA APARELHADA PARA  GUICHÊ</t>
  </si>
  <si>
    <t>PORTA GIZ TIPO 1 - PADRÃO GOINFRA</t>
  </si>
  <si>
    <t>BATE CARTEIRA ENVERNIZADO E ASSENT. 2,5 X 12 CM</t>
  </si>
  <si>
    <t>PALCO MOVEL EM ASSOALHO EM IPE ENCERADO</t>
  </si>
  <si>
    <t>QUADRO  AVISO-MADEIRA DE LEI/COMPENS. 10MM/CORTIÇA/FELTRO ( SIMILAR AO TIPO 1)</t>
  </si>
  <si>
    <t>ESTRADO ESCOLA 20 SALAS</t>
  </si>
  <si>
    <t>QUADRO AVISO TP-1 (1,20 X 1,20 M)</t>
  </si>
  <si>
    <t>PORTINHOLA EM COMPENSADO 18MM / REVESTIDA COM LAMINADO MELAMÍNICO</t>
  </si>
  <si>
    <t>PRATELEIRA MONTANTES EM ALVEN. APARENTE C/PINTURA</t>
  </si>
  <si>
    <t>BATE MACA 2,5 X 12 CM/ENVERNIZ. E ASSENTADO</t>
  </si>
  <si>
    <t>PRATELEIRA EST.CAIBRO 4+1 TABUAS APARELHADAS E ENVERNIZADAS</t>
  </si>
  <si>
    <t xml:space="preserve">SUBSTITUIÇÃO DA MADEIRA DE LEI DA TABELA DE BASQUETE - INCLUSO PINTURA </t>
  </si>
  <si>
    <t>ADMINISTRAÇÃO - MENSALISTAS</t>
  </si>
  <si>
    <t>ENGENHEIRO - (OBRAS CIVIS)</t>
  </si>
  <si>
    <t>MESTRE DE OBRA - (OBRAS CIVIS)</t>
  </si>
  <si>
    <t>ENCARREGADO - (OBRAS CIVIS)</t>
  </si>
  <si>
    <t>VIGIA DE OBRAS (DIURNO)  - (OBRAS CIVIS)</t>
  </si>
  <si>
    <t>ALMOXARIFE - (OBRAS CIVIS)</t>
  </si>
  <si>
    <t>APONTADOR - (OBRAS CIVIS)</t>
  </si>
  <si>
    <t>VIGIA DE OBRAS - (NOTURNO  E NO SÁBADO/DOMINGO DIURNO) - O.C.</t>
  </si>
  <si>
    <t>VIGIA DE OBRAS - (NOTURNO) - OBRAS CIVIS</t>
  </si>
  <si>
    <t>ADMINISTRATIVO DE OBRAS - " APONTARIFE " - ( OBRAS CIVIS )</t>
  </si>
  <si>
    <t>TÉCNICO EM SEGURANÇA DO TRABALHO (O. CIVIS)</t>
  </si>
  <si>
    <t xml:space="preserve">h     </t>
  </si>
  <si>
    <t>PINTURA</t>
  </si>
  <si>
    <t>REMOCAO DE PINTURA ANTIGA A CAL</t>
  </si>
  <si>
    <t>REMOCAO DE PINTURA A TEMPERA</t>
  </si>
  <si>
    <t>LIMPEZA DE ESTRUTURA METALICA (SEM ANDAIME)</t>
  </si>
  <si>
    <t>REMOCAO DE PINTURA ANTIGA A LATEX</t>
  </si>
  <si>
    <t>REMOCAO DE PINTURA ANTIGA A OLEO OU ESMALTE</t>
  </si>
  <si>
    <t>CAIACAO TRES DEMAOS MUROS E PAREDES - (O.C.)</t>
  </si>
  <si>
    <t>CAIACAO DUAS DEMAOS MUROS E PAREDES - (O.C.)</t>
  </si>
  <si>
    <t>CAIAÇAO 2 DEMAOS EM POSTE/ VIGAS E MEIO FIO(OC)</t>
  </si>
  <si>
    <t>PINTURA TEXTURIZADA C/SELADOR ACRILICO</t>
  </si>
  <si>
    <t>PINTURA A BASE DE SILICONE 1 DEMAO</t>
  </si>
  <si>
    <t>PINTURA VERNIZ EM MADEIRA 2 DEMAOS</t>
  </si>
  <si>
    <t>PINTURA C/VERNIZ ACRILICO-02 DEMAOS</t>
  </si>
  <si>
    <t>PINTURA LATEX ACRILICA 3 DEMAOS C/SELADOR</t>
  </si>
  <si>
    <t>PINTURA LATEX ACRILICA 2 DEMAOS C/SELADOR</t>
  </si>
  <si>
    <t>PINTURA LATEX ACRILICO 2 DEMAOS</t>
  </si>
  <si>
    <t>PINTURA EPOXI 3 DEMÃOS</t>
  </si>
  <si>
    <t>EMASSAMENTO EPOXI 2 DEMÃOS</t>
  </si>
  <si>
    <t>PINTURA COM SELADOR ACRILICO</t>
  </si>
  <si>
    <t>PINTURA LATEX UMA DEMAO COM SELADOR</t>
  </si>
  <si>
    <t>FUNDO ANTICORROSIVO PARA ESQUADRIAS METÁLICAS</t>
  </si>
  <si>
    <t>FUNDO PRIMER PARA ESTRUTURA METALICA (2 DEMAOS)</t>
  </si>
  <si>
    <t>FUNDO ADERENTE PARA SUPERFÍCIES GALVANIZADAS - 1 DEMAO</t>
  </si>
  <si>
    <t>EMASSAMENTO COM MASSA PVA DUAS DEMAOS</t>
  </si>
  <si>
    <t>EMASSAMENTO COM MASSA PVA UMA DEMAO</t>
  </si>
  <si>
    <t>PINTURA LATEX DUAS DEMAOS COM SELADOR</t>
  </si>
  <si>
    <t>PINTURA LATEX TRES DEMAOS COM SELADOR</t>
  </si>
  <si>
    <t>EMASSAMENTO ACRILICO 2 DEMAOS</t>
  </si>
  <si>
    <t>EMASSAMENTO ACRÍLICO 1 DEMÃO EM PAREDE</t>
  </si>
  <si>
    <t>PINTURA PVA LATEX 1 DEMAO SEM SELADOR</t>
  </si>
  <si>
    <t>PINTURA PVA LATEX 2 DEMAOS SEM SELADOR</t>
  </si>
  <si>
    <t>PINTURA PVA LATEX 3 DEMAOS SEM SELADOR</t>
  </si>
  <si>
    <t>EMASSAMENTO A OLEO EM PAREDES 2 DEMAOS</t>
  </si>
  <si>
    <t>EMASSAMENTO/OLEO/ESQUADRIAS MADEIRA</t>
  </si>
  <si>
    <t>PINTURA ESMALTE SEM FUNDO ANTICORROSIVO 2 DEMAOS</t>
  </si>
  <si>
    <t>PINTURA ESMALTE 2 DEMÃOS PARA ESQUADRIAS DE FERRO (SEM FUNDO ANTICORROSIVO)</t>
  </si>
  <si>
    <t>PINTURA ESMALTE 1 DEMÃO ESQUADRIA METALICA S/FUNDO ANTICORROSIVO</t>
  </si>
  <si>
    <t>PINTURA ESMALTE 1 DEMÃO EM PAREDE SEM SELADOR</t>
  </si>
  <si>
    <t>PINTURA TINTA ESMALTE SINTETICO PARA PAREDES - 2 DEMÃOS C/SELADOR</t>
  </si>
  <si>
    <t>PINTURA ESMALTE SINTETICO 2 DEMÃOS EM ESQ. MADEIRA</t>
  </si>
  <si>
    <t>PINTURA TINTA ESMALTE PARA ESQUADRIAS DE FERRO C  FUNDO ANTICORROSIVO</t>
  </si>
  <si>
    <t>PINTURA TINTA GRAFITE PARA ESQUADRIA DE FERRO (DUPLA FUNÇÃO - FUNDO E ACABAMENTO)</t>
  </si>
  <si>
    <t>PINTURA DE QUADRO NEGRO COM EMASSAMENTO (INCLUSIVE MOLDURA/PORTA GIZ) - 5,00X1,20M</t>
  </si>
  <si>
    <t xml:space="preserve">PINTURA DE QUADRO NEGRO COM EMASSAMENTO (INCLUSIVE MOLDURA/PORTA GIZ) </t>
  </si>
  <si>
    <t>PINTURA CERAMICA P/BEIRAL</t>
  </si>
  <si>
    <t>PINTURA ESMALTE ALQUIDICO ESTRUTURA METALICA 2 DEMAOS</t>
  </si>
  <si>
    <t>PINTURA ESMALTE ALQUIDICO ESTRUTURA METALICA 1 DEMAO</t>
  </si>
  <si>
    <t>PINTURA  ALQUÍDICA BRILHANTE DUPLA FUNÇÃO 2 DEMÃOS = 50 MÍCRONS</t>
  </si>
  <si>
    <t>LETREIRO MÉDIO A GRANDE PORTE EM PAREDE FEITO A PINCEL</t>
  </si>
  <si>
    <t>LETREIRO PEQUENO PORTE A PINCEL EM PAREDE E PORTAS</t>
  </si>
  <si>
    <t>DEMARCAÇÃO DE QUADRA/VAGAS COM TINTA POLIESPORTIVA</t>
  </si>
  <si>
    <t>PINTURA TINTA POLIESPORTIVA - 2 DEMÃOS (PISOS E CIMENTADOS)</t>
  </si>
  <si>
    <t>DIVERSOS</t>
  </si>
  <si>
    <t>PLANTIO GRAMA BATATAIS PLACA C/ M.O. IRRIG.P/CAMPO FUTEBOL (ADUBO/ROLO/ETC) (OC) A&lt;11.000M2</t>
  </si>
  <si>
    <t>PLANTIO GRAMA BATATAIS MUDA C/ M.O. IRRIG. ADUBO E TERRA VEG.(OC) A&lt;11.000M2</t>
  </si>
  <si>
    <t>GRADE PROTEÇÃO 50X50CM EM CAIBRO COM H=1,70M E RIPAS ESPAÇADAS EM 17CM - PARA MUDA DE ÁRVORE</t>
  </si>
  <si>
    <t>IRRIGACAO PARA 30 DIAS / AREA PLANTADA</t>
  </si>
  <si>
    <t>PLANTIO GRAMA BATATAIS PLACA C/ M.O. IRRIG.ADUBO,TER.VEG.(OC) A&lt;11.000M2</t>
  </si>
  <si>
    <t>PLANTIO GRAMA ESMERALDA PLACA C/ M.O. IRRIG., ADUBO,TERRA VEGETAL (O.C.) A&lt;11.000,00M2</t>
  </si>
  <si>
    <t>ABERTURA DE CAVA 60X60X60CM C/ ADUBAÇÃO E PLANTIO DE FOLHAGEM,ARBUSTO, ÁRVORE OU PALMEIRA C/ H=0,50 A 0,70M - EXCLUSO O CUSTO DE AQUISIÇÃO DA MUDA</t>
  </si>
  <si>
    <t>ABERTURA DE CAVA 80X80X80CM C/ ADUBAÇÃO E PLANTIO DE ARBUSTO, ÁRVORE OU PALMEIRA C/ H=0,70 A 2,00M - EXCLUSO O CUSTO DE AQUISIÇÃO DA MUDA</t>
  </si>
  <si>
    <t>PREPARAÇÃO C/ ADUBAÇÃO DO TERRENO EM FORMA DE CANTEIRO E PLANTIO DE FORRAÇÃO AMBOS C/PROFUNDIDADE DE 30 CM - EXCLUSO O CUSTO DE AQUISIÇÃO DA MUDA</t>
  </si>
  <si>
    <t>PAVIMENTO EM CONCRETO TIPO CONCREGRAMA/PISOGRAMA/PATIOGRAMA ( PLANTIO DA GRAMA INCLUSO)</t>
  </si>
  <si>
    <t>PAVIMENTO INTERTRAVADO ESPESSURA DE 4CM E FCK = 20 MPA</t>
  </si>
  <si>
    <t>PAVIMENTO INTERTRAVADO ESPESSURA DE 6CM E FCK = 35 MPA</t>
  </si>
  <si>
    <t>PAVIMENTO INTERTRAVADO ESPESSURA DE 8CM E FCK = 35 MPA</t>
  </si>
  <si>
    <t>PAVIMENTO INTERTRAVADO ESPESSURA DE 10CM E FCK = 35 MPA</t>
  </si>
  <si>
    <t>LIMPEZA FINAL DE OBRA - (OBRAS CIVIS)</t>
  </si>
  <si>
    <t>LIMPEZA COM ÁCIDO MURIÁTICO (1:20), NEUTRALIZADO COM DETERGENTE AMONIACAL (HIDRÓXIDO DE AMÔNIO) (1:10)</t>
  </si>
  <si>
    <t>PAVIMENTO INTERTRAVADO SEXTAVADO (BLOKRET) - 8 CM PRE-FABR.FCK 22 MPA</t>
  </si>
  <si>
    <t>PAVIMENTO INTERTRAVADO SEXTAVADO (BLOKRET) - 6 CM PRE-FABR.FCK 18 MPA</t>
  </si>
  <si>
    <t>PAVIMENTO INTERTRAVADO SEXTAVADO (BLOKRET) - 10 CM FCK=35 MPA PRE-FABR.</t>
  </si>
  <si>
    <t>CALCAMENTO COM PARALELEPIPEDO</t>
  </si>
  <si>
    <t>REDE PROTECAO DE NYLON COM GANCHOS E BUCHAS S8</t>
  </si>
  <si>
    <t>ARAME FARPADO 3 FIOS EM ALAMBRADO E/OU MURO EXISTENTES</t>
  </si>
  <si>
    <t xml:space="preserve">ALAMBRADO (2ª OPÇÃO) EM POSTE DE CONCRETO DUPLO T 150X7M / TUBO INDUSTRIAL 2"#2,28 / TELA MALHA 4" FIO 12 </t>
  </si>
  <si>
    <t>ALAMBRADO EM TUBO INDUSTRIAL 2"#2,28 E TELA MALHA 4" FIO 12 (QUADRA ESPORTE EXISTENTE) SEM PINTURA</t>
  </si>
  <si>
    <t>ALAMBRADO CANO FERRO GALVANIZADO 2" E TELA H=2M PADRÃO GOINFRA</t>
  </si>
  <si>
    <t>ALAMBRADO COM POSTE DE CONCRETO E CINTA ARMADA PADRÃO GOINFRA</t>
  </si>
  <si>
    <t>CERCA PROVISÓRIA EM MADEIRA ROLIÇA ( EUCALIPTO SEM TRATAMENTO) H = 1,70M, COM 9 FIOS DE ARAME FARPADO - POSTE ESTICADOR A CADA 25 M E ESPAÇAMENTO ENTRE POSTES = 2,50 M</t>
  </si>
  <si>
    <t xml:space="preserve">  m     </t>
  </si>
  <si>
    <t>CERCA EM MADEIRA ROLIÇA (EUCALIPTO COM TRATAMENTO ) COM H=1,70 M E 9 FIOS DE ARAME FARPADO - POSTE ESTICADOR A CADA 25 M  E ESPAÇAMENTO ENTRE POSTES = 2,50 M</t>
  </si>
  <si>
    <t>GRADIL EM AÇO GALVANIZADO, ELETROSOLDADO, COM PINTURA ELETROSTÁTICA EM POLIÉSTER, MALHA 5X20 CM; FIO 5,0 MM, L=2,50 M E H = 2,03 M - NYLOFOR OU EQUIVALENTE</t>
  </si>
  <si>
    <t>MASTROS PARA BANDEIRAS EM  FERRO GALVANIZADO (ASSENTADOS/PINTADOS) -  3 UNIDADES</t>
  </si>
  <si>
    <t>PLACA DE INAUGURAÇÃO AÇO ESCOVADO 60 X 120 CM</t>
  </si>
  <si>
    <t>PLACA DE INAUGURAÇÃO EM DURALUMÍNIO 42 X 60 CM</t>
  </si>
  <si>
    <t>PLACA DE INAUGURAÇÃO EM DURALUMÍNIO 80 X 60 CM</t>
  </si>
  <si>
    <t>PLACA INAUGURACAO ACO INOXIDAVEL  (60X40)</t>
  </si>
  <si>
    <t>PLACA INAUGURACAO ACO INOXIDAVEL (40 X 25)</t>
  </si>
  <si>
    <t>PLACA DE INAUGURACAO ACO ESCOVADO 42X60 CM</t>
  </si>
  <si>
    <t>PLACA DE INAUGURACAO ACO ESCOVADO 80 X 60 CM</t>
  </si>
  <si>
    <t>OBELISCO PARA PLACA DE INAUGURAÇÃO - PADRÃO GOINFRA</t>
  </si>
  <si>
    <t>SUPORTE PADRÃO PARA TABELA BASQUETE EM "U" ENRIJECIDO- 2 UNID. (ASSENTADOS/PINTADOS)</t>
  </si>
  <si>
    <t>SUPORTE ARTICULÁVEL EM TUBO INDUSTRIAL PARA TABELA BASQUETE (ASSENT./PINTADOS)- 2 UNID.</t>
  </si>
  <si>
    <t>SUPORTE EM TUBO INDUSTRIAL REMOVÍVEL PARA TABELA DE BASQUETE - 2 UNID.(ASSENT./PINTADOS)</t>
  </si>
  <si>
    <t>SUPORTE EM FERRO GALVANIZADO REMOVÍVEL PARA TABELA BASQUETE (ASSENT./PINTADOS) - 2 UNID.</t>
  </si>
  <si>
    <t xml:space="preserve">TABELA PARA BASQUETE ESTRUT. METÁLICA E MADEIRA DE LEI ASSENT./PINTADAS COM ARO FLEXÍVEL - 2 UNID. </t>
  </si>
  <si>
    <t>TABELA PARA BASQUETE ESTRUTURA METÁLICA E COMPENSADO (ASSENT./PINTADAS) ARO METÁLICO - 2 UNID.</t>
  </si>
  <si>
    <t>TABELA PARA BASQUETE ESTRUTURA METÁLICA COMPENSADO (ASSENT./PINTADAS) ARO FLEXÍVEL - 2 UNID.</t>
  </si>
  <si>
    <t>TRAVES FERRO GALVANIZADO PARA FUTEBOL DE SALÃO PINTADAS - 3,00 x 2,00M - 2 UNID.</t>
  </si>
  <si>
    <t>TABELA PARA BASQUETE ESTRUTURA METÁLICA MADEIRA DE LEI (ASSENT./PINTADAS) ARO METÁLICO - 2 UNID.</t>
  </si>
  <si>
    <t>CONJUNTO PARA VOLEIBOL EM FERRO GALVANIZADO COM PINTURA (2 SUPORTES)</t>
  </si>
  <si>
    <t>TRAVES EM FERRO GALVANIZADO PARA CAMPO DE FUTEBOL (ASSENT./PINTADAS) 7,32X2,44M - 2 UNID.</t>
  </si>
  <si>
    <t>TRAVES EM FERRO GALVANIZADO PARA CAMPO DE FUTEBOL EM AREIA (ASSENT./PINTADAS) 2,00X5,00M - 2 UNID.</t>
  </si>
  <si>
    <t>QUADRO DE GIZ (5,0X1,20 M C/EMBOÇO PINTURA COMPLETO)</t>
  </si>
  <si>
    <t>QUADRO DE GIZ (1,36 X 6,20) ESC. 20 SALAS</t>
  </si>
  <si>
    <t>QD.GIZ EMBOCO/LAM.MELAMINICO COMPL.-ESC.2000 6,87X1,39M</t>
  </si>
  <si>
    <t>QUADRO DE GIZ EMBOÇO/PINTURA COMPLETO</t>
  </si>
  <si>
    <t xml:space="preserve">BANCO DE CONCRETO POLIDO BASE EM ALVENARIA REBOCADA E PINTADA - PADRÃO GOINFRA </t>
  </si>
  <si>
    <t>BANCADA DE ARDOSIA POLIDA</t>
  </si>
  <si>
    <t>BASE DE BANCADA REBOCADA</t>
  </si>
  <si>
    <t>BASE DE BANCADA REV.COM CERAMICA</t>
  </si>
  <si>
    <t xml:space="preserve">BANCO CONCRETO POLIDO BASE EM ALVENARIA TIJOLO APARENTE PINTADA - PADRÃO GOINFRA </t>
  </si>
  <si>
    <t>MICTORIO ACO INOX SOBRE COCHO DE CONCRETO (SEM INST.H.SANIT.)</t>
  </si>
  <si>
    <t>LAVATORIO ACO INOX SOBRE COCHO DE CONCRETO (SEM INST.H.SANIT.)</t>
  </si>
  <si>
    <t>CANALETA CONCRETO DESEMPENADO 5 CM PADRÃO GOINFRA (MEIA CANA)</t>
  </si>
  <si>
    <t>CAFE DA MANHA</t>
  </si>
  <si>
    <t xml:space="preserve">RE    </t>
  </si>
  <si>
    <t>CANTINA - (OBRAS CIVIS)</t>
  </si>
  <si>
    <t>BEBEDOURO PARA 6 TORNEIRAS REVESTIDO COM CERÂMICA ( EXCLUSO AS INSTALAÇÕES HIDROSSANITÁRIAS)</t>
  </si>
  <si>
    <t>BEBEDOURO REVESTIDO COM CERÂMICA CRIANÇA/ADULTO - NICHO (SEM INST.H.SANIT.)</t>
  </si>
  <si>
    <t>BEBEDOURO REVESTIDO COM CERÂMICA ADULTO/CRIANÇA PAREDE(SEM INST.H.SANIT.)</t>
  </si>
  <si>
    <t>SUPORTE PARA BANCADA EM FERRO "T" 1/8" X 1 1/4"</t>
  </si>
  <si>
    <t>BANCADA DE GRANITO C/ESPELHO</t>
  </si>
  <si>
    <t>BANCADA DE CONCRETO POLIDO</t>
  </si>
  <si>
    <t>BANCADA DE GRANITINA</t>
  </si>
  <si>
    <t>BANCADA DE MARMORE</t>
  </si>
  <si>
    <t>MEIO FIO 7X20X100CM PD. GOINFRA EM ALVEN.TIJOLO COMUM 1/4 V. REBOCADO(1CI:3ARMLC), PINT. A CAL 2 DEMÃOS (INCLUSO ESCAV./APILOAM./REAT. E CONC. FC28 = 10MPA P/ ASSENTAM./CHUMBAMENTO)</t>
  </si>
  <si>
    <t xml:space="preserve">MEIO FIO PD. GOINFRA EM CONC. PRÉ MOLD. RETO/CURVO (9v12X25X100CM), C/ SARJETA (13X10v12CM)FC28=20MPA COM ARGAM.(1CI:3ARMLC) P/ARREMATE DO REJUNT. - INCLUSO ESCAV./APILOAM./REATERRO E CONC.FC28= 10MPA P/ ASSENTAM. E CHUMBAMENTO  </t>
  </si>
  <si>
    <t>MEIO FIO PD. GOINFRA EM CONC. PRÉ MOLD. RETO/CURVO (9v12X25X100CM), C/ SARJETA (13X10v12CM)FC28=30MPA COM ARGAM.(1CI:3ARMLC) P/ARREMATE DO REJUNT. - INCLUSO ESCAV./APILOAM./REATERRO E CONC.FC28= 10MPA P/ ASSENTAM. E CHUMBAMENTO</t>
  </si>
  <si>
    <t xml:space="preserve">MEIO FIO PD. GOINFRA EM CONC. PRÉ MOLD. RETO/CURVO (9v12X30X100CM),  FC28=30MPA COM ARGAM.(1CI:3ARMLC) P/ARREMATE DO REJUNT. - INCLUSO ESCAV./APILOAM./REATERRO E CONC.FC28= 10MPA P/ ASSENTAM. E CHUMBAMENTO </t>
  </si>
  <si>
    <t xml:space="preserve">MEIO FIO PD. GOINFRA EM CONC. PRÉ MOLD. RETO/CURVO (5X25X100CM),  FC28=20MPA COM ARGAM.(1CI:3ARMLC) P/ARREMATE DO REJUNT. E PINTURA A CAL 2 DEMÃOS - INCLUSO ESCAV./APILOAM./REATERRO E CONC.FC28= 10MPA P/ ASSENTAM. E CHUMBAMENTO </t>
  </si>
  <si>
    <t xml:space="preserve">MEIO FIO PD. GOINFRA EM CONC. PRÉ MOLD. RETO/CURVO (9v12X30X100CM), FC28=20MPA  COM ARGAM.(1CI:3ARMLC) P/ARREMATE DO REJUNT. - INCLUSO  ESCAV./APILOAM./REATERRO E CONC.FC28= 10MPA P/ ASSENTAM. E CHUMBAMENTO </t>
  </si>
  <si>
    <t>CANTONEIRA ARDOSIA POLIDA 2 REGUAS BOLEADAS</t>
  </si>
  <si>
    <t>CANTONEIRA MARMORE E REGUAS BOLEADAS</t>
  </si>
  <si>
    <t>CANTONEIRA GRANITO REGUAS BOLEADAS</t>
  </si>
  <si>
    <t>LADRILHO HIDRAULICO COR NATURAL (SEM LASTRO)</t>
  </si>
  <si>
    <t>LADRILHO HIDRAULICO DE UMA COR (SEM LASTRO)</t>
  </si>
  <si>
    <t>LADRILHO HIDRAULICO DE DUAS CORES (SEM LASTRO)</t>
  </si>
  <si>
    <t>LETRA CAIXA CHAPA GALVANIZADA PINTADA COLOCADA</t>
  </si>
  <si>
    <t>LETRA CAIXA INOX COLOCADA</t>
  </si>
  <si>
    <t>LETRA CAIXA INOX ESCOVADO COLOCADA</t>
  </si>
  <si>
    <t>LETRA  CAIXA LATAO AMARELO COLOCADA</t>
  </si>
  <si>
    <t>CUSTO MÉDIO DE CONSTRUÇÃO GOINFRA PARA CÁLCULO DE "ÁREA VIRTUAL"</t>
  </si>
  <si>
    <t>PLANILHA ORÇAMENTÁRIA DE CUSTOS</t>
  </si>
  <si>
    <t>GOINFRA - AGÊNCIA GOIANA DE INFRAESTRUTURA E TRANSPORTES</t>
  </si>
  <si>
    <t>VALOR DA OBRA</t>
  </si>
  <si>
    <t>SINAPI - SISTEMA NACIONAL DE PESQUISA DE CUSTOS E ÍNDICES DA CONSTRUÇÃO CIVIL (LOCALIDADE: GOIÂNIA)</t>
  </si>
  <si>
    <t>QUANT.</t>
  </si>
  <si>
    <t>ADMINISTRAÇÃO CENTRAL=</t>
  </si>
  <si>
    <t>UN</t>
  </si>
  <si>
    <t>SERVICO EM TERRA</t>
  </si>
  <si>
    <t>m</t>
  </si>
  <si>
    <t>T U B O S   DE  P V C   S O L D A V E L</t>
  </si>
  <si>
    <t>C O R P O  DE C A I X A  S I F O N A D A/R A L O</t>
  </si>
  <si>
    <t>P O R T A / G R E L H A</t>
  </si>
  <si>
    <t>PORTA LISA 60x210 C/PORTAL E ALISAR S/FERRAGENS</t>
  </si>
  <si>
    <t>PORTA LISA 70x210 C/PORTAL E ALISAR S/FERRAGENS</t>
  </si>
  <si>
    <t>CRONOGRAMA FÍSICO FINANCEIRO</t>
  </si>
  <si>
    <t>TOTAL</t>
  </si>
  <si>
    <t>DESCRIÇÃO</t>
  </si>
  <si>
    <t>CNPJ</t>
  </si>
  <si>
    <t>CONTATO</t>
  </si>
  <si>
    <t>REFERÊNCIA</t>
  </si>
  <si>
    <t>DATA</t>
  </si>
  <si>
    <t>VALOR TOTAL R$</t>
  </si>
  <si>
    <t>VALOR UNT. R$</t>
  </si>
  <si>
    <t>COTAÇÃO 01</t>
  </si>
  <si>
    <t>001</t>
  </si>
  <si>
    <t>002</t>
  </si>
  <si>
    <t>003</t>
  </si>
  <si>
    <t>MÉDIA</t>
  </si>
  <si>
    <t>MEDIANA</t>
  </si>
  <si>
    <t>COTAÇÃO 02</t>
  </si>
  <si>
    <t>Unidade</t>
  </si>
  <si>
    <t>Código auxiliar</t>
  </si>
  <si>
    <t>Serviço</t>
  </si>
  <si>
    <t>Material</t>
  </si>
  <si>
    <t>Mão-de-obra</t>
  </si>
  <si>
    <t>Total</t>
  </si>
  <si>
    <t xml:space="preserve">164 </t>
  </si>
  <si>
    <t xml:space="preserve">DEPÓSITO PARA CIMENTO TIPO II  COM PINTURA PADRÃO GOINFRA (3,30 X 3,30 M) A=10,89 M2 (C/ REAPROV. 1 VEZ ) - INCLUSO PALETES </t>
  </si>
  <si>
    <t>LIGAÇÃO PROVISÓRIA DE ÁGUA (INCLUSO RETIRADA DO ESGOTO SANITÁRIO) - PD. GOINFRA</t>
  </si>
  <si>
    <t>REVESTIMENTO DE POÇOS (CISTERNA) COM TUBOS</t>
  </si>
  <si>
    <t>ESCAVAÇAO MANUAL DE VALAS PROF. 1 A 2 M</t>
  </si>
  <si>
    <t>FUNDACOES E SONDAGENS</t>
  </si>
  <si>
    <t>PREPARO COM BETONEIRA E TRANSPORTE MANUAL DE CONCRETO PARA LASTRO  - (O.C.)</t>
  </si>
  <si>
    <t>PREPARO SEM BETONEIRA E TRANSPORTE MANUAL DE CONCRETO PARA LASTRO  - (O.C.)</t>
  </si>
  <si>
    <t>PREPARO COM BETONEIRA E TRANSPORTE MANUAL DE CONCRETO FCK=15 MPA - (O.C.)</t>
  </si>
  <si>
    <t>INST. ELÉT./TELEFÔNICA/CABEAMENTO ESTRUTURADO</t>
  </si>
  <si>
    <t>ANILHA PLÁSTICA 2,5 CM</t>
  </si>
  <si>
    <t>ARRUELA QUADRADA EM ACO GALVANIZADO 3X38X38MM FURO 18MM</t>
  </si>
  <si>
    <t>CAIXA "ARSTOP" C/ 1 TOMADA HEXAGONAL 2P+T E 1 DISJUNTOR MONOPOLAR 20A</t>
  </si>
  <si>
    <t>CAIXA METALICA RETANGULAR 4" X 2" X 2"</t>
  </si>
  <si>
    <t>CAIXA METÁLICA PARA TRANSFORMADOR DE CORRENTE 820X750X266MM - 200A ATÉ 400A</t>
  </si>
  <si>
    <t>CAIXA METÁLICA PARA TRANSFORMADOR DE CORRENTE 1200X1000X310MM - 600A ATÉ 800A</t>
  </si>
  <si>
    <t>CAIXA METÁLICA PARA TRANSFORMADOR DE CORRENTE 580X500X216MM - ATÉ 200A</t>
  </si>
  <si>
    <t>CHAVE DE PARTIDA DE MOTOR TRIFÁSICO C/RELE FALTA DE FASE 5CV</t>
  </si>
  <si>
    <t>CHAVE DE PARTIDA DE MOTOR TRIFÁSICO C/RELE DE FALTA DE FASE 10CV</t>
  </si>
  <si>
    <t>CHAVE DE PARTIDA DE MOTOR TRIFÁSICO C/RELE DE FALTA DE FASE 2CV</t>
  </si>
  <si>
    <t>CHAVE DE PARTIDA DE MOTOR TRIFÁSICO C/RELE FALTA DE FASE 7 1/2CV</t>
  </si>
  <si>
    <t>CHAVE DE PARTIDA DE MOTOR TRIFÁSICO C/ RELE FALTA DE FASE 1/2CV</t>
  </si>
  <si>
    <t>CHAVE DE PARTIDA DE MOTOR TRIFÁSICO C/ RELE FALTA DE FASE 3/4CV</t>
  </si>
  <si>
    <t>CHAVE DE PARTIDA DE MOTOR TRIFÁSICO C/RELE FALTA DE FASE 1 CV</t>
  </si>
  <si>
    <t>CHAVE DE PARTIDA DE MOTOR TRIFÁSICO C/ RELE FALTA DE FASE 1 1/2CV</t>
  </si>
  <si>
    <t>LÂMPADA BULBO LED, BASE E27, BIVOLT 8/9 W, 800 A 900 LUMENS, LUZ BRANCA</t>
  </si>
  <si>
    <t>LÂMPADA BULBO LED, BASE E27, BIVOLT 12/15 W, 1000 A 1400 LUMENS, LUZ BRANCA</t>
  </si>
  <si>
    <t>LÂMPADA BULBO LED, BASE E27, BIVOLT 17/20 W, 1500 A 1900 LUMENS, LUZ BRANCA</t>
  </si>
  <si>
    <t>LÂMPADA BULBO LED, BASE E27, BIVOLT 30 W, 2400 A 3000 LUMENS, LUZ BRANCA</t>
  </si>
  <si>
    <t>LÂMPADA TUBULAR LED, BASE G13, BIVOLT 8/10 W, 900 A 1000 LUMENS, LUZ BRANCA</t>
  </si>
  <si>
    <t>LÂMPADA TUBULAR LED, BASE G13, BIVOLT 15/20 W, 1800 A 1900 LUMENS, LUZ BRANCA</t>
  </si>
  <si>
    <t>LÂMPADA TUBULAR LED, BASE G13, BIVOLT 26 W, 3900 LUMENS, LUZ BRANCA</t>
  </si>
  <si>
    <t>LUMINÁRIA TIPO ARANDELA DE USO EXTERNO BLINDADA COM GRADE ( PEQUENA ) - BASE E-27</t>
  </si>
  <si>
    <t>ORGANIZADOR DE CABOS (GUIA) PARA RACK 19" 1U</t>
  </si>
  <si>
    <t>SOQUETE ANTIVIBRATORIO PARA LAMPADA TUBULAR</t>
  </si>
  <si>
    <t>INSTALAÇÕES HIDRO-SANITÁRIAS</t>
  </si>
  <si>
    <t>L O U C A S  E  M E T A I S</t>
  </si>
  <si>
    <t>V A S O  S A N I T A R I O / A C E S S O R I O S</t>
  </si>
  <si>
    <t>VASO SANITÁRIO CONVENCIONAL (1ª LINHA)</t>
  </si>
  <si>
    <t>VASO SANITÁRIO PARA PcD SEM ABERTURA FRONTAL (1ª LINHA)</t>
  </si>
  <si>
    <t>VASO SANITÁRIO COM CAIXA ACOPLADA COM DUPLO ACIONAMENTO (1ª LINHA) - COMPLETO EXCLUSO O ASSENTO</t>
  </si>
  <si>
    <t>VASO SANITÁRIO PARA PcD COM CAIXA ACOPLADA COM DUPLO ACIONAMENTO (1ª LINHA) - COMPLETO EXCLUSO O ASSENTO</t>
  </si>
  <si>
    <t>L A V A T O R I O / A C E S S O R I O S</t>
  </si>
  <si>
    <t>M I C T O R I O/A C E S S O R I O S</t>
  </si>
  <si>
    <t>P I A / A C E S S O R I O S</t>
  </si>
  <si>
    <t>T A N Q U E S / T O R N E I R A S  J A R D I M S</t>
  </si>
  <si>
    <t>AGUA FRIA</t>
  </si>
  <si>
    <t>TUBO SOLDAVEL PVC MARROM DIAM. 50 MM</t>
  </si>
  <si>
    <t>A D A P T A D O R E S  DE   P V C    S O L D A V E</t>
  </si>
  <si>
    <t>ADAPTADOR SOLDÁVEL CURTO C/ BOLSA E ROSCA PARA REGISTRO 25X3/4"</t>
  </si>
  <si>
    <t>ADAPTADOR SOLDÁVEL CURTO C/ BOLSA E ROSCA PARA REGISTRO 32X1"</t>
  </si>
  <si>
    <t>ADAPTADOR SOLDÁVEL CURTO C/ BOLSA E ROSCA PARA REGISTRO 40X1 1/4"</t>
  </si>
  <si>
    <t>ADAPTADOR SOLDÁVEL CURTO C/ BOLSA E ROSCA PARA REGISTRO 60X2"</t>
  </si>
  <si>
    <t>ADAPTADOR SOLDAVEL CURTO COM BOLSA E ROSCA PARA REGISTRO 75X2.1/2"</t>
  </si>
  <si>
    <t>ADAPTADOR PVC PARA SIFÃO PVC 40 MM X 1.1/4"</t>
  </si>
  <si>
    <t>BUCHA DE REDUCAO SOLDÁVEL CURTA 32 X 25 MM</t>
  </si>
  <si>
    <t>BUCHA DE REDUCAO SOLDAVEL CURTO 50 X 40 mm</t>
  </si>
  <si>
    <t>BUCHA DE REDUCAO SOLDÁVEL CURTA 60 X 50 mm</t>
  </si>
  <si>
    <t>BUCHA DE REDUCAO SOLDÁVEL LONGA 40 X 20 MM</t>
  </si>
  <si>
    <t>BUCHA DE REDUCAO SOLDÁVEL LONGA 50 X 20 mm</t>
  </si>
  <si>
    <t>JOELHO 45 GRAUS SOLDAVEL 20 MM</t>
  </si>
  <si>
    <t>JOELHO 45 GRAUS SOLDAVEL 25 MM</t>
  </si>
  <si>
    <t>JOELHO 45 GRAUS SOLDAVEL 32 MM</t>
  </si>
  <si>
    <t>JOELHO 45 GRAUS SOLDAVEL 40 MM</t>
  </si>
  <si>
    <t>JOELHO 45 GRAUS SOLDAVEL 50 MM</t>
  </si>
  <si>
    <t>JOELHO 45 GRAUS SOLDAVEL 60 MM</t>
  </si>
  <si>
    <t>JOELHO 45 GRAUS SOLDAVEL 75 MM</t>
  </si>
  <si>
    <t>JOELHO 45 GRAUS SOLDAVEL 85 MM</t>
  </si>
  <si>
    <t>JOELHO 45 GRAUS SOLDAVEL 110 MM</t>
  </si>
  <si>
    <t>TE 90 GRAUS SOLDAVEL DIAMETRO 20 MM</t>
  </si>
  <si>
    <t>TE 90 GRAUS SOLDAVEL DIAMETRO 25 MM</t>
  </si>
  <si>
    <t>TE 90 GRAUS SOLDAVEL DIAMETRO 32 MM</t>
  </si>
  <si>
    <t>TE 90 GRAUS SOLDAVEL DIAMETRO 40 MM</t>
  </si>
  <si>
    <t>TE 90 GRAUS SOLDAVEL DIAMETRO 50 MM</t>
  </si>
  <si>
    <t>TE 90 GRAUS SOLDAVEL DIMETRO 60 MM</t>
  </si>
  <si>
    <t>TE 90 GRAUS SOLDAVEL DIAMETRO 75 MM</t>
  </si>
  <si>
    <t>TE 90 GRAUS SOLDAVEL DIAMETRO 85 MM</t>
  </si>
  <si>
    <t>TE 90 GRAUS SOLDAVEL DIAMETRO 110 MM</t>
  </si>
  <si>
    <t>U N I A O</t>
  </si>
  <si>
    <t>CURVA 90 GRAUS SOLDAVEL DIAMETRO 20 MM</t>
  </si>
  <si>
    <t>CURVA 90 GRAUS SOLDAVEL DIAMETRO 25 MM</t>
  </si>
  <si>
    <t>CURVA 90 GRAUS SOLDAVEL DIAMETRO 32 MM</t>
  </si>
  <si>
    <t>CURVA 90 GRAUS SOLDAVEL DIAMETRO 40 MM</t>
  </si>
  <si>
    <t>CURVA 90 GRAUS SOLDAVEL DIAMETRO 50 MM</t>
  </si>
  <si>
    <t>CURVA 90 GRAUS SOLDAVEL DIAMETRO 60 MM</t>
  </si>
  <si>
    <t>E S G O T O   S A N I T A R I O</t>
  </si>
  <si>
    <t>CAIXA D'AGUA POLIETILENO 500 LTS. COM TAMPA</t>
  </si>
  <si>
    <t>CAIXA D'AGUA POLIETILENO 1000 LTS. COM TAMPA</t>
  </si>
  <si>
    <t>J U N C O E S</t>
  </si>
  <si>
    <t>R E D U C O E S</t>
  </si>
  <si>
    <t>INCENDIOS</t>
  </si>
  <si>
    <t>ADAPTADOR PARA ENGATE STORZ 2.1/2" X 1.1/2"</t>
  </si>
  <si>
    <t>INSTALACOES ESPECIAIS</t>
  </si>
  <si>
    <t>SUPORTE "L" , EM FERRO CHATO 1/8" X 1" PINTADO (42CM) PARA TUBO DE AÇO GALVANIZADO 3/4" -  INCLUSO ABRAÇADEIRA TIPO "U" 3/4"/PARAFUSOS/PORCAS/ARRUELAS, BEM COMO A FIXAÇÃO NA PAREDE COM BUCHAS/PARAFUSOS.</t>
  </si>
  <si>
    <t>ALVENARIAS E DIVISORIAS</t>
  </si>
  <si>
    <t>ALVENARIA DE TIJOLO COMUM 1/4 VEZ - ARGAMASSA (1CI : 2CH : 8ARML)</t>
  </si>
  <si>
    <t>ALVENARIA DE TIJOLO COMUM 1/2 VEZ - ARGAMASSA (1CI : 2CH : 8ARML)</t>
  </si>
  <si>
    <t>ALVENARIA DE TIJOLO COMUM 1/2 VEZ EM CRIVO - ARGAMASSA (1CI : 2CH : 8ARML)</t>
  </si>
  <si>
    <t>ALVENARIA DE TIJOLO COMUM 1 VEZ - ARGAMASSA (1CI : 2CH : 8ARML)</t>
  </si>
  <si>
    <t>ELEMENTO VAZADO DE CONCRETO (MODELO TACO CHINÊS)</t>
  </si>
  <si>
    <t>ELEMENTO VAZADO DE CONCRETO (MODELO COPINHO)</t>
  </si>
  <si>
    <t>IMPERMEABILIZACAO</t>
  </si>
  <si>
    <t>ISOLAMENTO TERMICO E ACUSTICO</t>
  </si>
  <si>
    <t>ESTRUTURAS METALICAS</t>
  </si>
  <si>
    <t>ESQUADRIAS DE MADEIRAS</t>
  </si>
  <si>
    <t>ESQUADRIAS METÁLICAS</t>
  </si>
  <si>
    <t>ESQUADRIAS METÁLICAS - ( OBS.: 1- OS VIDROS NÃO ESTÃO INCLUSOS NAS ESQUADRIAS; 2- JÁ ESTÁ CONSIDERADO NO CUSTO DAS ESQUADRIAS DE ALUMÍNIO O CONTRAMARCO )</t>
  </si>
  <si>
    <t xml:space="preserve">PISO DE ARDOSIA SERRADO COM CONTRAPISO (1CI:3ARML)_x000D_
</t>
  </si>
  <si>
    <t>BATE MACA 2,5 X 12 CM, ENVERNIZADO E ASSENTADO</t>
  </si>
  <si>
    <t>ADMINISTRATIVO DE OBRAS - ( OBRAS CIVIS )</t>
  </si>
  <si>
    <t>APONTARIFE - (OBRAS CIVIS)</t>
  </si>
  <si>
    <t>BASE DE BANCADA REVESTIDA COM CERAMICA</t>
  </si>
  <si>
    <t>BEBEDOURO REVESTIDO COM CERÂMICA CRIANÇA/ADULTO - NICHO (SEM INST. HIDROSSANITÁRIAS)</t>
  </si>
  <si>
    <t>BEBEDOURO REVESTIDO COM CERÂMICA ADULTO/CRIANÇA PAREDE(SEM INST. HIDROSSANITÁRIAS)</t>
  </si>
  <si>
    <t>BANCADA DE GRANITO C/ ESPELHO</t>
  </si>
  <si>
    <t xml:space="preserve">MEIO FIO PD. GOINFRA EM CONC. PRÉ MOLD. RETO/CURVO (9v12X25X100CM), C/ SARJETA ( 13X10v12CM)FC28=20MPA COM ARGAM.(1CI:3ARMLC) P/ARREMATE DO REJUNT. - INCLUSO ESCAV./APILOAM./REATERRO E CONC.FC28= 10MPA P/ ASSENTAM. E CHUMBAMENTO </t>
  </si>
  <si>
    <t xml:space="preserve">MEIO FIO PD. GOINFRA EM CONC. PRÉ MOLD. RETO/CURVO (9v12X25X100CM), C/ SARJETA ( 13X10v12CM)FC28=30MPA COM ARGAM.(1CI:3ARMLC) P/ARREMATE DO REJUNT. - INCLUSO ESCAV./APILOAM./REATERRO E CONC.FC28= 10MPA P/ ASSENTAM. E CHUMBAMENTO </t>
  </si>
  <si>
    <t xml:space="preserve">MEIO FIO PD. GOINFRA EM CONC. PRÉ MOLD. RETO/CURVO (9v12X30X100CM), FC28=20MPA COM ARGAM.(1CI:3ARMLC) P/ARREMATE DO REJUNT. - INCLUSO ESCAV./APILOAM./REATERRO E CONC.FC28= 10MPA P/ ASSENTAM. E CHUMBAMENTO </t>
  </si>
  <si>
    <t>SCO - Sistema de Custos e Orçamentos</t>
  </si>
  <si>
    <t>h</t>
  </si>
  <si>
    <t>m³</t>
  </si>
  <si>
    <t>m²</t>
  </si>
  <si>
    <t>un</t>
  </si>
  <si>
    <t>L</t>
  </si>
  <si>
    <t>Und</t>
  </si>
  <si>
    <t>ELETRICISTA</t>
  </si>
  <si>
    <t>H</t>
  </si>
  <si>
    <t>m3</t>
  </si>
  <si>
    <t>m2</t>
  </si>
  <si>
    <t>Kg</t>
  </si>
  <si>
    <t>CAIXA DE PASSAGEM 20X20X25CM (MEDIDAS INTERNAS) FUNDO BRITA SEM TAMPA</t>
  </si>
  <si>
    <t>CAIXA DE PASSAGEM 30X30X40CM (MEDIDAS INTERNAS) COM TAMPA E DRENO BRITA</t>
  </si>
  <si>
    <t>CAIXA DE PASSAGEM 35X60X50CM (MEDIDAS INTERNAS) FUNDO DE CONCRETO (PARA TAMPA R1)</t>
  </si>
  <si>
    <t>CAIXA DE PASSAGEM 107 X 52 X 50CM (MEDIDAS INTERNAS) FUNDO DE CONCRETO (PARA TAMPA R2)</t>
  </si>
  <si>
    <t>CAIXA DE PASSAGEM 40X40X50CM (MEDIDAS INTERNAS) FUNDO DE BRITA SEM TAMPA</t>
  </si>
  <si>
    <t>CAIXA DE PASSAGEM 50X50X80CM (MEDIDAS INTERNAS) FUNDO DE BRITA SEM TAMPA</t>
  </si>
  <si>
    <t>CAIXA DE PASSAGEM 60X60X80CM (MEDIDAS INTERNAS) FUNDO DE BRITA SEM TAMPA</t>
  </si>
  <si>
    <t>CAIXA DE PASSAGEM 80X80X110 CM (MEDIDAS INTERNAS) FUNDO DE BRITA SEM TAMPA</t>
  </si>
  <si>
    <t>CAIXA DE PASSAGEM 80X80X130CM (MEDIDAS INTERNAS) FUNDO DE BRITA SEM TAMPA</t>
  </si>
  <si>
    <t>LUMINÁRIA LED PARA ILUMINAÇÃO PÚBLICA 240W A 280W</t>
  </si>
  <si>
    <t>LUMINÁRIA LED CIRCULAR PARA QUADRA 200W</t>
  </si>
  <si>
    <t>LUMINÁRIA LED RETANGULAR DE EMBUTIR COM REFLETOR DE ALUMÍNIO E ALETAS, DE 36W A 39W - INCLUSO CORTE NO FORRO</t>
  </si>
  <si>
    <t>LUMINÁRIA LED QUADRADA DE EMBUTIR COM REFLETOR DE ALUMÍNIO E ALETAS, DE 36 A 39W - INCLUSO CORTE NO FORRO</t>
  </si>
  <si>
    <t>LUMINÁRIA LED RETANGULAR DE SOBREPOR COM REFLETOR DE ALUMÍNIO COM ALETAS, DE 36W A 39W</t>
  </si>
  <si>
    <t>LUMINÁRIA LED QUADRADA DE SOBREPOR COM REFLETOR DE ALUMÍNIO COM ALETAS, DE 36W A 39W</t>
  </si>
  <si>
    <t>LUMINÁRIA PLAFON LED QUADRADA DE SOBREPOR, 36W A 39W, 60X60 CM</t>
  </si>
  <si>
    <t>LUMINÁRIA PLAFON LED QUADRADA DE EMBUTIR, 36W A 39W, 60X60 CM - INCLUSO CORTE NO FORRO</t>
  </si>
  <si>
    <t>LUMINÁRIA LED PARA JARDIM COM POSTE 3,00 M COM 01 LUMINÁRIA PLANA - INCLUSO BASE DE CONCRETO PADRÃO GOINFRA E FIXAÇÃO</t>
  </si>
  <si>
    <t>LUMINÁRIA LED PARA JARDIM COM POSTE 3,00 M COM 02 LUMINÁRIAS PLANAS - INCLUSO BASE DE CONCRETO PADRÃO GOINFRA E FIXAÇÃO</t>
  </si>
  <si>
    <t>LUMINÁRIA LED TIPO PROJETOR RETANGULAR DE 80W A 100W</t>
  </si>
  <si>
    <t>LUMINÁRIA LED TIPO PROJETOR RETANGULAR 400W A 500W</t>
  </si>
  <si>
    <t>CAIXA DE ALVENARIA 20x20x25 CM (MEDIDAS INTERNAS) COM REVESTIMENTO IMPERMEABILIZADO, FUNDO DE BRITA SEM TAMPA - PARA REGISTRO/TORNEIRA JARDIM</t>
  </si>
  <si>
    <t>CAIXA DE PASSAGEM 40X40X80CM (MEDIDAS INTERNAS) SEM TAMPA</t>
  </si>
  <si>
    <t>CAIXA DE AREIA 40X40X80CM (MEDIDAS INTERNAS), FUNDO DE BRITA COM GRELHA METÁLICA FERRO CHATO PADRÃO GOINFRA</t>
  </si>
  <si>
    <t>CAIXA DE PASSAGEM 60X60X80 CM (MEDIDAS INTERNAS) SEM TAMPA</t>
  </si>
  <si>
    <t>CAIXA DE AREIA 60X60X80CM (MEDIDAS INTERNAS) FUNDO DE BRITA SEM TAMPA</t>
  </si>
  <si>
    <t>CAIXA DE AREIA 60X60X80CM (MEDIDAS INTERNAS) FUNDO DE BRITA COM GRELHA METÁLICA FERRO CHATO PADRÃO GOINFRA</t>
  </si>
  <si>
    <t>JANELA DE CORRER EM ALUMINIO ANODIZADO, 02 FOLHAS DE VIDRO, COM FERRAGENS (M.O.FAB.INC.MAT.)</t>
  </si>
  <si>
    <t>JANELA DE CORRER EM ALUMINIO ANODIZADO COM 03 FOLHAS (01 VIDRO E 02 VENEZIANAS) C/FERRAGENS (M.O.FAB.INC.MAT.)</t>
  </si>
  <si>
    <t>PORTA DE ABRIR EM ALUMÍNIO ANODIZADO, 01 FOLHA COM VIDRO, COM FERRAGENS (M.O.FAB.INC.MAT.)</t>
  </si>
  <si>
    <t>PORTA DE ABRIR EM ALUMÍNIO ANODIZADO, 01 FOLHA EM VENEZIANA, COM FERRAGENS (M.O.FAB.INC.MAT.)</t>
  </si>
  <si>
    <t>JANELA DE CORRER EM ALUMINIO, 02 FOLHAS DE VIDRO, COM ACABAMENTO EM PINTURA ELETROSTÁTICA BRANCA - INCLUSO FERRAGENS (M.O.FAB.INC.MAT.)</t>
  </si>
  <si>
    <t>JANELA DE CORRER EM ALUMINIO, 03 FOLHAS (01 VIDRO E 02 VENEZIANAS), COM ACABAMENTO EM PINTURA ELETROSTÁTICA BRANCA - INCLUSO FERRAGENS (M.O.FAB.INC.MAT.)</t>
  </si>
  <si>
    <t>JANELA MAXIM AR EM ALUMINIO COM ACABAMENTO EM PINTURA ELETROSTÁTICA BRANCA - INCLUSO FERRAGENS (M.O.FAB.INC.MAT.)</t>
  </si>
  <si>
    <t>PORTA DE ABRIR EM ALUMINIO, 01 FOLHA COM VIDRO, ACABAMENTO EM PINTURA ELETROSTÁTICA BRANCA - INCLUSO FERRAGENS (M.O.FAB.INC.MAT.)</t>
  </si>
  <si>
    <t>PORTA DE ABRIR EM ALUMINIO, 01 FOLHA VENEZIANA, ACABAMENTO EM PINTURA ELETROSTÁTICA BRANCA - INCLUSO FERRAGENS (M.O.FAB.INC.MAT.)</t>
  </si>
  <si>
    <t>COMP. 01</t>
  </si>
  <si>
    <t>COMP. 02</t>
  </si>
  <si>
    <t>REMOÇÃO MANUAL DE ELETRODUTO (ELETRODUTO E CONEXÃO) COM TRANSPORTE ATÉ CAÇAMBA E CARGA (EXCLUSO RASGOS E ESCAVAÇÕES)</t>
  </si>
  <si>
    <t>PINTURA DE PISO COM TINTA EPÓXI, APLICAÇÃO MANUAL, 2 DEMÃOS, INCLUSO PRIMER EPÓXI</t>
  </si>
  <si>
    <t>Abertura Laboratório de Técnica Operatória para Circulação 01 // Altura = 2,10 m; Comprimento = 1,60 m; Espesura = 0,15 m; Volume total de demolição = 2,10 x 1,60 x 0,15 = 0,50 m³</t>
  </si>
  <si>
    <t>Laboratório de Técnica Operatória - Cuba inox na bancada</t>
  </si>
  <si>
    <t>Laboratório de Técnica Operatória - Torneira da cuba</t>
  </si>
  <si>
    <t>Laboratório de Técnica Operatória - Sifão</t>
  </si>
  <si>
    <t>Laboratório de Técnica Operatória - Caixa de gordura</t>
  </si>
  <si>
    <t>Laboratório de Técnica Operatória - Remoção de cabo elétrico dos pontos de força nos apoios bancada, remoção de cabo do ponto de força até a caixa de passagem mais próxima // Comprimento de cabo elétrico estimado = 20,23 x 3 = 60,69 m  por bancada; Comprimento total = 69,69 x 2 = 121,38 m</t>
  </si>
  <si>
    <t>Laboratório de Morfofuncional - Remoção de eletroduto dos pontos de força nos apoios bancada (ponto de força até abaixo do piso) // Comprimento de eletroduto embutido nos apoios da bancada = 0,50 x 16 = 8,00 m  por bancada; Comprimento total = 8,00 x 2 = 16 m</t>
  </si>
  <si>
    <t>Laboratório de Morfofuncional - Pontos de força na parede da abertura = 2</t>
  </si>
  <si>
    <t>Laboratório de Técnica Operatória - Remoção de cabo elétrico dos pontos de força na abertura (Lab. Tec. Op. Para Lab. De Morf.), remoção de cabo do ponto de força até a caixa de passagem mais próxima // Comprimento de cabo elétrico estimado = 2,00 x 3 = 6,00 m</t>
  </si>
  <si>
    <t>Laboratório de Técnica Operatória - Remoção de cabo elétrico dos pontos de força na abertura (Lab. Tec. Op. Para Circulação 01), remoção de cabo do ponto de força até a caixa de passagem mais próxima // Comprimento de cabo elétrico estimado = 2,00 x 3 = 6,00 m</t>
  </si>
  <si>
    <t>Laboratório de Técnica Operatória - Pontos de força da abertura (Lab. De Tec. Op. Para Circulação 01) = 2</t>
  </si>
  <si>
    <t>COMP. 03</t>
  </si>
  <si>
    <t>Laboratório de Morfofuncional - Bancada na parede // Extensão = 1,60 m; Largura = 0,60 m; Área = 1,60 x 0,60 = 0,96 m²</t>
  </si>
  <si>
    <t xml:space="preserve">Laboratório de Morfofuncional - Corte na bancada // Extensão = 0,60 + 0,60 = 1,20  m; </t>
  </si>
  <si>
    <t>Laborátorio de Técnica Operatória - Quadro branco = 5,00 x 1,10 = 5,50 m</t>
  </si>
  <si>
    <t>Soleira em cimento queimado - Abertura Laboratório de Morfofuncional para Laboratório de Técnica Operatória = 0,32 x 1,60 = 0,51</t>
  </si>
  <si>
    <t>Laboratório de Técnica Operatória - Área = 10,00 x 6,50 = 65,00 m²</t>
  </si>
  <si>
    <t>Laboratório de Morfofuncional - Remoção de folha única das duas janelas para troca do exaustor // Folha única = 0,60 x 0,76 x 2 = 0,91 m²</t>
  </si>
  <si>
    <t>Laboratório de Técnica Operatória - Remoção de folha única das duas janelas para troca do exaustor // Folha única = 0,60 x 0,76 x 2 = 0,91 m²</t>
  </si>
  <si>
    <t xml:space="preserve">Circulação 01 / Sala Armazenamento Anatomia - Remoção divisória de vidro </t>
  </si>
  <si>
    <t>Laboratório de Anatomia Humana - Remoção de folha única das duas janelas para troca do exaustor // Folha única = 0,60 x 0,76 x 2 = 0,91 m²</t>
  </si>
  <si>
    <t>Laboratório de Armazenamento Anatomia - Remoção de folha única das duas janelas para troca do exaustor // Folha única = 0,60 x 0,76 x 2 = 0,91 m²</t>
  </si>
  <si>
    <t>Sala Armazenamento Anatomia - Lavatório Inox</t>
  </si>
  <si>
    <t>Sala Armazenamento Anatomia - Sifão</t>
  </si>
  <si>
    <t>Sala Armazenamento Anatomia - Torneira</t>
  </si>
  <si>
    <t>Abertura Circulação 01 para Laboratório de Técnica Operatória // Área = 0,15 x 1,60 = 0,24 m²</t>
  </si>
  <si>
    <t>Laboratório de Técnica Operatória - Isolamento das instalação de água fria</t>
  </si>
  <si>
    <t>Sala Armazenamento Anatomia - Isolamento das instalação de água fria</t>
  </si>
  <si>
    <t>Manutenção da pintura das paredes internas (Área total = Perímetro x Pé direito - Aberturas) - Tinta Acrílica Branco Gelo</t>
  </si>
  <si>
    <t>PAREDE COM PLACA DE GESSO ACARTONADO RESISTENTE A UMIDADE COM DUAS FACES SIMPLES E ESTRUTURA METÁLICA COM GUIA SIMPLES DE 90 MM, COM VÃOS</t>
  </si>
  <si>
    <t>COMP.08</t>
  </si>
  <si>
    <t>INSTALAÇÃO DE REFORÇO DE MADEIRA EM PAREDE DRYWALL</t>
  </si>
  <si>
    <t>COMP. 09</t>
  </si>
  <si>
    <t>Aplicação pintura epóxi na parede drywall (Área total = Perímetro x Pé direito - Aberturas) - Tinta Epóxi Branca</t>
  </si>
  <si>
    <t>Laboratório de Anatomia humana/ Sala de armazenamento anatomia // Área das duas faces = 6,50 x 2,85 x 2 = 37,05 m²; Abertura das duas faces da parede = 1,60 x 2,10 x 2 = 6,72 m²; Área líquida de pintura = 37,05 - 6,72 = 30,33 m²</t>
  </si>
  <si>
    <t>COMP. 07</t>
  </si>
  <si>
    <t>COMP. 10</t>
  </si>
  <si>
    <t>REMOÇÃO DE CHAPAS E PERFIS DE DRYWALL, DE FORMA MANUAL, SEM REAPROVEITAMENTO</t>
  </si>
  <si>
    <t>Consutórios 1 a 4 - Demolição parede de gesso acartonado (drywall) // Área de demolição = 2,00 x 1,80 x 4 = 14,40 m²</t>
  </si>
  <si>
    <t>Saia da bancada de granito Laboratório de Anatomia Humana // Área - (0,60 + 0,60) x 0,10 = 0,12 m²</t>
  </si>
  <si>
    <r>
      <t>Convivência/ Circulação 01 // Área = 5,00 x 1,10 = 5,50 m</t>
    </r>
    <r>
      <rPr>
        <b/>
        <sz val="9"/>
        <color rgb="FF010000"/>
        <rFont val="Arial"/>
        <family val="2"/>
      </rPr>
      <t>²</t>
    </r>
  </si>
  <si>
    <t>PAREDE COM PLACA DE GESSO ACARTONADO RESISTENTE A UMIDADE COM DUAS FACES SIMPLES E ESTRUTURA METÁLICA COM GUIA SIMPLES DE 90 MM, SEM VÃOS</t>
  </si>
  <si>
    <t>Convivência/ Circulação 01 // Comprimento da parede = 5,00; Altura = 1,10 m;Área total duas faces = 5,00 x 1,10 x 2 = 11,00 m²</t>
  </si>
  <si>
    <t>COMP. 04</t>
  </si>
  <si>
    <t>COMP. 05</t>
  </si>
  <si>
    <t>COMP.06</t>
  </si>
  <si>
    <t>REMOÇÃO DE VIDRO EM ESQUADRIA DE ALUMINIO (COM REAPROVEITAMENTO)</t>
  </si>
  <si>
    <t>Instalações hidráulicas da pia de escovação inox Sala de Anatomia Humana</t>
  </si>
  <si>
    <t>Instalações de esgoto da pia de escovação inox Sala de Anatomia Humana</t>
  </si>
  <si>
    <t>INSTALAÇÃO VIDRO EM ESQUADRIA DE ALUMINIO</t>
  </si>
  <si>
    <t>COMP. 11</t>
  </si>
  <si>
    <t>Laboratório de Anatomia Humana 2 - Instalação elétrica dos exaustores</t>
  </si>
  <si>
    <t>Ambientes nomeados de acordo com Planta Baixa Térreo - Construir</t>
  </si>
  <si>
    <t>Laboratório de Anatomia Humana 1 - Instalação elétrica dos exaustores</t>
  </si>
  <si>
    <t>Laboratório de Anatomia Humana 2 - Instalação de folha única das duas janelas para troca do exaustor // Folha única = 0,60 x 0,76 x 2 = 0,91 m²</t>
  </si>
  <si>
    <t>Sala de Armazenamento da Anatomia - Instalação elétrica dos exaustores</t>
  </si>
  <si>
    <t>Laboratório de Anatomia Humana 1 - Instalação de folha única da uma janela para troca do exaustor // Folha única = 0,60 x 0,76 = 0,46 m²</t>
  </si>
  <si>
    <t>Sala de Armazenamento da Anatomia - Instalação de folha única da uma janela para troca do exaustor // Folha única = 0,60 x 0,76 = 0,46 m²</t>
  </si>
  <si>
    <t>Circulação 01 - Reinstalação de folha única das duas janelas para troca do exaustor // Folha única = 0,60 x 0,76 x 2 = 0,91 m²</t>
  </si>
  <si>
    <t>COMP. 12</t>
  </si>
  <si>
    <t>TRATAMENTO DE JUNTA DE DILATAÇÃO, COM TARUGO DE POLIETILENO E SELANTE PU, INCLUSO PREENCHIMENTO COM ESPUMA EXPANSIVA PU</t>
  </si>
  <si>
    <t>Abertura Laboratório de Anatomia Humana 2 // Comprimento = 1,60/2,5 + 1,60 = 2,24 m; Altura = 0,10 m; Largura = 0,15 m; Volume = 2,24 x 0,10 x 0,15 = 0,03 m³</t>
  </si>
  <si>
    <t>Abertura Laboratório de Anatomia Humana 1 // Comprimento = 1,60/2,5 + 1,60 = 2,24 m; Altura = 0,10 m; Largura = 0,15 m; Volume = 2,24 x 0,10 x 0,15 = 0,03 m³</t>
  </si>
  <si>
    <t>Abertura Laboratório de Anatomia Humana/ Circulação 01 // Comprimento = 1,60/2,5 + 1,60 = 2,24 m; Altura = 0,10 m; Largura = 0,15 m; Volume = 2,24 x 0,10 x 0,15 = 0,03 m³</t>
  </si>
  <si>
    <t>COMP. 13</t>
  </si>
  <si>
    <t>Laboratório de Anatomia Humana</t>
  </si>
  <si>
    <t>COMP. 14</t>
  </si>
  <si>
    <t>Convivência - Corte na parede para execução das instalações hidrosanitárias da pia de escovação // Extensão = 1,00 + 1,00 + 0,15 + 0,15 = 2,30 m</t>
  </si>
  <si>
    <t>Sala Armazenamento Anatomia - Demolição do barrado de azulejo // Área = 0,63 x 0,50 = 0,32 m²</t>
  </si>
  <si>
    <t>Convivência - Corte na parede para execução das instalações hidrosanitárias da pia de escovação // Área = 1,00 x 0,15 = 0,15 m²</t>
  </si>
  <si>
    <t>Convivência - Instalação de água fria e esgoto da pia de escovação do Laboratório de Anatomia Humana</t>
  </si>
  <si>
    <t>COMP. 15</t>
  </si>
  <si>
    <t>Laboratório de Anatomia Humana 1/ Laboratório de Anatomia Humana 2 - Uma face // Área = 1,60 x 2,10 = 3,36 m²</t>
  </si>
  <si>
    <t>Laboratório de Anatomia Humana 1/ Circulação 01 - Uma face // Área = 1,60 x 2,10 = 3,36 m²</t>
  </si>
  <si>
    <t>Ambientes nomeados de acordo com Planta Baixa Térreo - Demolir</t>
  </si>
  <si>
    <t>Laboratório de Anatomia Humana - Remoção das instalações elétrica dos exaustores</t>
  </si>
  <si>
    <t>Sala de Armazenamento da Anatomia - Remoção das Instalações elétrica dos exaustores</t>
  </si>
  <si>
    <t>COMP. 16</t>
  </si>
  <si>
    <t>1.1</t>
  </si>
  <si>
    <t>2.2</t>
  </si>
  <si>
    <t>Ambientes nomeados de acordo com Planta Baixa - A Demolir</t>
  </si>
  <si>
    <t>1.2</t>
  </si>
  <si>
    <t>1.3</t>
  </si>
  <si>
    <t>1.4</t>
  </si>
  <si>
    <t>1.5</t>
  </si>
  <si>
    <t>Todos os materiais deverão ser previamente apresentados a CONTRATANTE, a fim de que a mesma verifique o interesse no reaproveitamento e recolhimento dos mesmos</t>
  </si>
  <si>
    <t>1.6</t>
  </si>
  <si>
    <t>Laboratório de Técnica Operatória - Água fria no apoio da bancada // Extensão = 0,90 x 6 = 5,40 m</t>
  </si>
  <si>
    <t xml:space="preserve">Laboratório de Técnica Operatória - Esgoto no apoio da bancada // Extensão = 0,90 x 2 = 1,80 m </t>
  </si>
  <si>
    <t>1.7</t>
  </si>
  <si>
    <t>1.8</t>
  </si>
  <si>
    <t>1.9</t>
  </si>
  <si>
    <t xml:space="preserve">un  </t>
  </si>
  <si>
    <t>CORTE E DEMARCAÇÃO COM DISCO DIAMANTADO PARA DEMOLIÇÃO</t>
  </si>
  <si>
    <t>1.10</t>
  </si>
  <si>
    <t>1.11</t>
  </si>
  <si>
    <t>1.12</t>
  </si>
  <si>
    <t>1.13</t>
  </si>
  <si>
    <t>1.14</t>
  </si>
  <si>
    <t>1.15</t>
  </si>
  <si>
    <t>1.16</t>
  </si>
  <si>
    <t>DEMOLIÇÃO DE RODAPÉ DE GRANITINA</t>
  </si>
  <si>
    <t>Consultório 1 a 4 // Extensão = 2,00 + 0,08 + 2,00 = 4,08 x 4 = 16,32</t>
  </si>
  <si>
    <t>1.17</t>
  </si>
  <si>
    <t>1.18</t>
  </si>
  <si>
    <t>2.1</t>
  </si>
  <si>
    <t>3.1</t>
  </si>
  <si>
    <t>4.1</t>
  </si>
  <si>
    <t>4.2</t>
  </si>
  <si>
    <t>4.3</t>
  </si>
  <si>
    <t>Laboratório de Anatomia humana - Fixação de porta de correr de vidro = 1,60 m</t>
  </si>
  <si>
    <t>5.1</t>
  </si>
  <si>
    <t>5.2</t>
  </si>
  <si>
    <t>5.3</t>
  </si>
  <si>
    <t>Laboratório de Técnica Operatoria - Instalação de esgoto da pia de escovação do Laboratório de Anatomia Humana</t>
  </si>
  <si>
    <t>Ambientes nomeados de acordo com Plata Baixa - A Construir</t>
  </si>
  <si>
    <t>Ambientes nomeados de acordo com Plata Baixa - A Demolir</t>
  </si>
  <si>
    <t>Laboratório de Técnica Operatória - Piso de concreto desempenado na região da caixa de gordura // Área = (pi x (25/100)² / 4 ) x 2 = 0,10 m²</t>
  </si>
  <si>
    <t>7.1</t>
  </si>
  <si>
    <t>8.1</t>
  </si>
  <si>
    <t>Ambientes nomeados de acordo com Planta Baixa  - A Construir</t>
  </si>
  <si>
    <t>8.2</t>
  </si>
  <si>
    <t>9.1</t>
  </si>
  <si>
    <t>47.960.950/1088-36</t>
  </si>
  <si>
    <t>MAGAZINE LUIZA S/A</t>
  </si>
  <si>
    <t>0800 773 3838</t>
  </si>
  <si>
    <t>00.776.574/0006-60</t>
  </si>
  <si>
    <t>AMERICANAS S.A.</t>
  </si>
  <si>
    <t>4003 4848</t>
  </si>
  <si>
    <t>-</t>
  </si>
  <si>
    <t>COMP. 17</t>
  </si>
  <si>
    <t>PÉLICULA BRANCA FOSCO PARA PORTAS</t>
  </si>
  <si>
    <t>ae9002gd4d</t>
  </si>
  <si>
    <t>15.436.940/0001-03</t>
  </si>
  <si>
    <t>AMAZON SERVIÇOS DE VAREJO DO BRASIL LTDA</t>
  </si>
  <si>
    <t>ajuda-amazon@amazon.com.br</t>
  </si>
  <si>
    <t>COTAÇÃO 03</t>
  </si>
  <si>
    <t>COTAÇÃO 04</t>
  </si>
  <si>
    <t>PORTA DE CORRER 1 FOLHA COM TRILHOS E PUXADOR (FORNECIMENTO)</t>
  </si>
  <si>
    <t>ARAUJO COMERCIO DE VIDROS LTDA (VIDRO SHOPPING)</t>
  </si>
  <si>
    <t>13.722.643/0001-90</t>
  </si>
  <si>
    <t>(61) 99803-4599</t>
  </si>
  <si>
    <t>VIDRART SOLUCOES EM ESQUADRIAS LTDA</t>
  </si>
  <si>
    <t xml:space="preserve"> 27.482.608/0001-56</t>
  </si>
  <si>
    <t>(61) 3631-1988</t>
  </si>
  <si>
    <t>VIDRACARIA SAO JOSE LTDA</t>
  </si>
  <si>
    <t>42.412.600/0001-07</t>
  </si>
  <si>
    <t>(61) 99688-3551</t>
  </si>
  <si>
    <t>COMP. 18</t>
  </si>
  <si>
    <t>PORTA DE CORRER DE VIDRO 1,60  X 2,10 (FORNECIMENTO E INSTALAÇÃO)</t>
  </si>
  <si>
    <t>Laboratório de Anatomia 1/ Laboratório de Anatomia 2</t>
  </si>
  <si>
    <t>Circulação 01/ Sala de Armazenamento de Anatomia</t>
  </si>
  <si>
    <t>Abertura Laboratório de Morfofuncional para Laboratório de Técnica Operatória // Altura = 2,10 m; Comprimento = 1,60 m; Espesura = 0,32 m; Volume total de demolição = 2,10 x 1,60 x 0,32 = 1,08 m³</t>
  </si>
  <si>
    <t>Laboratório de Morfofuncional - Água fria no apoio da bancada // Extensão = 0,90 x 4 = 3,6 m</t>
  </si>
  <si>
    <t>Laboratório de Morfofuncional - Remoção de cabo elétrico dos pontos de força nos apoios bancada, remoção de cabo do ponto de força até a caixa de passagem mais próxima // Comprimento de cabo elétrico estimado = 20,23 x 3 = 60,69 m  por bancada; Comprimento total = 69,69 x 2 = 121,38 m</t>
  </si>
  <si>
    <t>Obs.: Este serviço teve as quantidades estimadas, imaginando uma disposição das intalações elétricas levando em consideração as distancias até tomadas com tampa cega próximas nas parede ao lado. Multiplicas-se por 3 considerando F, N e T.</t>
  </si>
  <si>
    <t>Laboratório de Morfofuncional - Remoção de cabo elétrico dos pontos de força na abertura, remoção de cabo do ponto de força até a caixa de passagem mais próxima // Comprimento de cabo elétrico estimado = 2,00 x 3 = 6,00 m</t>
  </si>
  <si>
    <t>REMOÇÃO DE EXAUSTOR COM REAPROVEITAMENTO</t>
  </si>
  <si>
    <t>Laboratório de Técnica Operatória - Reinstalação de folha única das duas janelas para troca do exaustor // Folha única = 0,60 x 0,76 x 2 = 0,91 m²</t>
  </si>
  <si>
    <t xml:space="preserve">REMOÇÃO DE ACESSÓRIOS </t>
  </si>
  <si>
    <t>Sala de Armazenamento da Anatomia - Dispenser</t>
  </si>
  <si>
    <t xml:space="preserve">Sala de Armazenamento da Anatomia - Porta papel toalha </t>
  </si>
  <si>
    <t>Consutórios 5 a 6 - Demolição parede de gesso acartonado (drywall) // Área de demolição = 1,25 x 1,80 x 2 = 4,50 m²</t>
  </si>
  <si>
    <t>Consultorio 5 a 6 - Área da demolição da parede de gesso acartonado // Área = 0,30 x 1,25 x 2 = 0,20 m²</t>
  </si>
  <si>
    <t>Consultório 1 a 6 - Recorte da demolição do biombo // Largura = 0,30 m; Altura = 1,90 m; Área = 0,30 x 1,90 x 6 = 3,42 m²</t>
  </si>
  <si>
    <t xml:space="preserve">Consultórios 01 e 06 // Execução de rodapé nas paredes de gesso acartonado após remoção dos biombos // Largura = 0,18 m // Quantidade = 6 // Extensão = 6 x 0,18 = 1,08 m </t>
  </si>
  <si>
    <t>Circulação // Parede de gesso acartonado a ser instalada entre a área de circulação e convivência // Extensão = 5 + 5 + 0,08 = 10,08 m²</t>
  </si>
  <si>
    <t>INSTALAÇÃO DOS EXAUSTORES (EXCLUSO MATERIAL)</t>
  </si>
  <si>
    <t>Laboratório de Morfofuncional - Área = 10,00 x 6,50 = 65,00 m²</t>
  </si>
  <si>
    <t>Laboratório de Morfofuncional - Bancada de estudo // Tampo - Extensão = 6,00 m; Largura = 1,00 m; Área = 6,00 x 1,00 = 6,00 m²; // Saia - Extensão = 14 m ; Altura = 0,10 m ; Área = 0,10 x 14 = 1,40 m² // Qtd de bancadas = 2; Área total de remoção = (6,00 + 1,40) x 2 = 14,80 m²</t>
  </si>
  <si>
    <t>Laboratório de Morfofuncional - Pontos de força dos apoios de alvenaria = 16 x 2 bancadas = 32 unidades</t>
  </si>
  <si>
    <t>Laboratório de Morfofuncional - Isolamento das instalação de água fria</t>
  </si>
  <si>
    <t>Laboratório de Morfofuncional - Correção do piso após demolição da bancada // Comprimento = 1,00 m; Largura = 0,25 m; Área = (1,00 x 0,25) x 8 = 2,0 m²</t>
  </si>
  <si>
    <t xml:space="preserve">Laboratório de Morfofuncional // Remoção dos perfis metálicos abaixo das bancadas // Extensão = 1,76 x 3 trechos x 2 x 2 bancadas = 21,12 m </t>
  </si>
  <si>
    <t>Laboratório de Morfofuncional - Apoio de alvenaria da bancada de estudo // Altura = 0,90 m; Comprimento = 1,00; Espessura = 0,17; Volume = 0,90 x 1,00 x 0,17 = 0,15 m³. Quantidade = 8; Volume total de demolição = 1,22 m³</t>
  </si>
  <si>
    <t>Laboratório de Técnica Operatória - Apoio de alvenaria da bancada de estudo // Altura = 0,90 m; Comprimento = 1,00; Espessura = 0,17; Volume = 0,90 x 1,00 x 0,17 = 0,15 m³. Quantidade = 8; Volume total de demolição = 1,22 m³</t>
  </si>
  <si>
    <t>Laboratório de Técnica Operatória - Bancada de estudo // Tampo - Extensão = 6,00 m; Largura = 1,00 m; Área = 6,00 x 1,00 = 6,00 m²; // Saia - Extensão = 14 m ; Altura = 0,10 m ; Área = 0,10 x 14 = 1,40 m² // Qtd de bancadas = 2; Área total de remoção = (6,00 + 1,40) x 2 = 14,80 m²</t>
  </si>
  <si>
    <t xml:space="preserve">Laboratório de Técnica Operatória - Pontos de força dos apoios de alvenaria = 14 x 2 bancadas </t>
  </si>
  <si>
    <t>Laboratório de Técnica Operatória - Remoção de eletroduto dos pontos de força nos apoios bancada (ponto de força até abaixo do piso) // Comprimento de eletroduto embutido nos apoios da bancada = 0,50 x 14 = 7,00 m  por bancada; Comprimento total = 7,00 x 2 = 14 m</t>
  </si>
  <si>
    <t>Requadro da parede após abertura de vão entre o Laboratório de Técnica Operatória e Circulação // Altura = 2,10 m; Comprimento = 1,60 m; Espesura = 0,35 m; Área de requeadro = (2,10 + 2,10 + 1,60) x 0,35 = 2,03 m²</t>
  </si>
  <si>
    <t>Requadro da parede após abertura de vão entre o Laboratório de Morfofuncional e Laboratório de Técnica Operatória // Altura = 2,10 m; Comprimento = 1,60 m; Espesura = 0,35 m; Área de requeadro = (2,10 + 2,10 + 1,60) x 0,35 = 2,03 m²</t>
  </si>
  <si>
    <t>Laboratório de Anatomia humana/ Sala de armazenamento anatomia // Área = 6,50 x 2,85 = 18,53 m²; Abertura = 1,60 x 2,10 = 3,36 m²; Área líquida de parede = 18,53 - 3,36 = 15,17 m²</t>
  </si>
  <si>
    <t>Consultório 1 a 4 - Pintura da parede em que será realizada a retirada do biombo // Largura = 3,92 m; Altura = 3,30 m; Área = 3,92 x 3,30 x 4 = 51,74 m²</t>
  </si>
  <si>
    <t xml:space="preserve">Consultórios 5 e 6 - Pintura da parede em que será realizada a retirada do biombo // Largura = 4,80 m; Altura = 3,30 m; Área = (4,80 x 3,30) - (1,0 x 2,10) = 13,74 m² </t>
  </si>
  <si>
    <t xml:space="preserve">Sala de Armazenamento de Anatomia / Laboratório de Anatomia Humana 1 // Extensão = 4,89 + 4,89 + 0,08 = 9,86 m </t>
  </si>
  <si>
    <t>Pintura forro</t>
  </si>
  <si>
    <t>Sala de Armazenamento de Anatomia / Laboratório de Anatomia humana 01</t>
  </si>
  <si>
    <t>Laboratório de Anatomia Humana 02</t>
  </si>
  <si>
    <t>Laboratório de Técnica Operatória</t>
  </si>
  <si>
    <t xml:space="preserve">Circulação 01 // Perímetro = 95,57 m ; Trechos com abertura até a altura do forro = 7,58 + 3,0 + 1,20 + 2,0 + 2,35 = 16,13 m ; Perímetro liquido = 95,57 - 16,13 = 79,44 m // Trechos com portas (h = 2,10 m) = 0,90 + 1,60 + 0,90 + 0,90 + 0,90 + 0,90 + 2,0 + 1,60 + 0,90 + 0,90 = 11,50 m // Área líquida (considerando que existe um barrado cerâmico) = (79,44 x 1,85) - (11,50 x 1,10) = 134,31 m² </t>
  </si>
  <si>
    <t>APLICAÇÃO RESINA ACRÍLICA DUAS DEMÃOS</t>
  </si>
  <si>
    <t>1.19</t>
  </si>
  <si>
    <t>1.20</t>
  </si>
  <si>
    <t>Entulhos gerados durante a reforma. Critério de orçamentação = 2%. Área construída (considerado área dos ambientes que sofrerão intenvenção) = 2% x 510,48 = 10,21 m³</t>
  </si>
  <si>
    <t>ST - AV. BRASÍLIA, 2016 - FORMOSINHA, FORMOSA - GO</t>
  </si>
  <si>
    <t>Resíduos gerados do processo de demolição de tubulação // Extensão = 10,80 m // Volume = 3,14 x (0,012²) x 10,80 x 1,50 = 0,01 m³</t>
  </si>
  <si>
    <t>Resíduos gerados do processo de retirada de eletrodutos e fios // Extensão = 30 m // Volume = 3,14 x (0,012²) x 30 x 1,50 = 0,02 m³</t>
  </si>
  <si>
    <r>
      <t xml:space="preserve">Circulação 01 / Sala Armazenamento Anatomia - Remoção divisória de vidro // Área = 8,55 m² x 0,08 x 1,50 = 1,03 m³ </t>
    </r>
    <r>
      <rPr>
        <b/>
        <sz val="9"/>
        <color rgb="FF010000"/>
        <rFont val="Arial"/>
        <family val="2"/>
      </rPr>
      <t>(O descarte deverá ocorrer somente se não for de interesse da Administração a guarda / reutilização do material)</t>
    </r>
  </si>
  <si>
    <r>
      <t xml:space="preserve">Resíduos gerados do processo de retirada de bancadas de granito // Volume = área de granito a ser removida x espessura x aumento volumetrico = 30,56 x (2/100) x 1,50 = 0,92 m³ </t>
    </r>
    <r>
      <rPr>
        <b/>
        <sz val="9"/>
        <color rgb="FF010000"/>
        <rFont val="Arial"/>
        <family val="2"/>
      </rPr>
      <t>(O descarte deverá ocorrer somente se não for de interesse da Administração a guarda / reutilização do material)</t>
    </r>
  </si>
  <si>
    <r>
      <t xml:space="preserve">Resíduos gerados do processo de retirada do quadro de sala de aula // Volume = área x espessura x aumento volumétrico = 5,50 x (2/100) x 1,50 = 0,17 m³ </t>
    </r>
    <r>
      <rPr>
        <b/>
        <sz val="9"/>
        <color rgb="FF010000"/>
        <rFont val="Arial"/>
        <family val="2"/>
      </rPr>
      <t>(O descarte deverá ocorrer somente se não for de interesse da Administração a guarda / reutilização do material)</t>
    </r>
  </si>
  <si>
    <t>Resíduos gerados do processo de demolição de parede de Drywall dos Consultórios 01 a 06 // Volume = 18,90 x (8/100) = 1,51 m³;  Coeficiente de aumento volumetrico considerado  = 1,5 // Volume considerando aumento volumétrico = 1,51 x 1,5 = 2,27 m³</t>
  </si>
  <si>
    <r>
      <t xml:space="preserve">Resíduos gerados do processo de remoção de metalon das bancadas de granito // Extensão = 21,12 m // Volume = 0,20 x 0,20 x 21,12 x 1,30 = 1,10 m³ </t>
    </r>
    <r>
      <rPr>
        <b/>
        <sz val="9"/>
        <color rgb="FF010000"/>
        <rFont val="Arial"/>
        <family val="2"/>
      </rPr>
      <t>(O descarte deverá ocorrer somente se não for de interesse da Administração a guarda / reutilização do material)</t>
    </r>
  </si>
  <si>
    <t>1.21</t>
  </si>
  <si>
    <t>1 engenheiro x 2 horas / dia x 22 dias = 44 horas</t>
  </si>
  <si>
    <t>4 funcionários x 8 horas / dia x 22 dias x 0,85 / 8,8 = 68 refeições</t>
  </si>
  <si>
    <t>Segundo os critérios de orçamento da GOINFRA, A quantidade de refeições relativa à café da manhã deve ser calculada baseada no total de horas trabalhadas somadas dos profissionais, com exceção do engenheiro (de acordo com as composições dos serviços), dividido por 8,8 (oito vírgula oito horas/dia) e multiplicado por 0,85. Não considerar os profissionais terceirizados, a não ser que na proposta de preços seja exigido o fornecimento do café da manhã para os estes funcionários.</t>
  </si>
  <si>
    <t xml:space="preserve">Exaustor - Sala de Armazenamento de Anatomia </t>
  </si>
  <si>
    <t xml:space="preserve">Exaustor - Laboratório de Anatomia Humana I </t>
  </si>
  <si>
    <t xml:space="preserve">Exaustor - Laboratório de Anatomia Humana II </t>
  </si>
  <si>
    <t xml:space="preserve">Laboratório de Anatomia Humana II // Instalações Elétricas dos Exaustores // Extensão = 9,95 m </t>
  </si>
  <si>
    <t>Laboratório de Anatomia Humana I // Instalações Elétricas dos Exaustores // Extensão = 4,95 m</t>
  </si>
  <si>
    <t>Sala de Armazenamento de Anatomia // Instalações Elétricas dos Exaustores // Extensão = 4,95 m</t>
  </si>
  <si>
    <t>Laboratório de Anatomia Humana II // Instalações Elétricas dos Exaustores // Extensão = 9,95 m (existência de caixa de passagem elétrica no meio da sala / posição alta)</t>
  </si>
  <si>
    <t>Laboratório de Anatomia Humana I // Instalações Elétricas dos Exaustores // Extensão = 4,95 m (existência de caixa de passagem elétrica no meio da sala / posição alta)</t>
  </si>
  <si>
    <t>Sala de Armazenamento de Anatomia // Instalações Elétricas dos Exaustores // Extensão = 4,95 m (existência de caixa de passagem elétrica no meio da sala / posição alta)</t>
  </si>
  <si>
    <t>REFORMA DOS LABORATÓRIOS DA FACULDADE DE MEDICINA DA UNIVERSIDADE DE RIO VERDE - CAMPUS FORMOSA</t>
  </si>
  <si>
    <t xml:space="preserve">APLICAÇÃO DE PELICULA ADESIVA EM VIDROS </t>
  </si>
  <si>
    <t xml:space="preserve">Corte no forro de gesso para a execução dos serviços de correção de fixação da porta de acesso ao prédio. // Extensão = 7,60 m ; Largura do corte = 0,40 m // Área = 0,40 x 7,60 = 3,04 m² </t>
  </si>
  <si>
    <t xml:space="preserve">Emassamento do forro de gesso após execução dos serviços de correção de fixação da porta de acesso ao prédio. // Extensão = 7,60 m ; Largura do corte = 0,40 m // Área = 0,40 x 7,60 = 3,04 m² </t>
  </si>
  <si>
    <t>Hall da Entrada - Lado Externo</t>
  </si>
  <si>
    <t xml:space="preserve">Execução do forro de gesso após realização dos serviços de correção de fixação da porta de acesso ao prédio. // Extensão = 7,60 m ; Largura do corte = 0,40 m // Área = 0,40 x 7,60 = 3,04 m² </t>
  </si>
  <si>
    <t>1.22</t>
  </si>
  <si>
    <t>5.4</t>
  </si>
  <si>
    <t>5.5</t>
  </si>
  <si>
    <t>5.6</t>
  </si>
  <si>
    <t>5.7</t>
  </si>
  <si>
    <t>5.8</t>
  </si>
  <si>
    <t>6.1</t>
  </si>
  <si>
    <t>6.2</t>
  </si>
  <si>
    <t>6.3</t>
  </si>
  <si>
    <t>8.3</t>
  </si>
  <si>
    <t>10.1</t>
  </si>
  <si>
    <t>10.2</t>
  </si>
  <si>
    <t>10.3</t>
  </si>
  <si>
    <t>10.4</t>
  </si>
  <si>
    <t>10.5</t>
  </si>
  <si>
    <t>11.1</t>
  </si>
  <si>
    <t>11.2</t>
  </si>
  <si>
    <t>12.1</t>
  </si>
  <si>
    <t>12.2</t>
  </si>
  <si>
    <t>12.3</t>
  </si>
  <si>
    <t>12.4</t>
  </si>
  <si>
    <t>12.5</t>
  </si>
  <si>
    <t>13.1</t>
  </si>
  <si>
    <t>13.2</t>
  </si>
  <si>
    <t>13.3</t>
  </si>
  <si>
    <t>13.4</t>
  </si>
  <si>
    <t>13.5</t>
  </si>
  <si>
    <t>13.6</t>
  </si>
  <si>
    <t>13.7</t>
  </si>
  <si>
    <t>13.8</t>
  </si>
  <si>
    <t>13.9</t>
  </si>
  <si>
    <t>13.10</t>
  </si>
  <si>
    <t xml:space="preserve">Dimensões 1,0 m x 10,80 m (padrão UniRV). Área: 1,0 x 0,8 = 0,8 m² </t>
  </si>
  <si>
    <t>Critério adotado = 3 % da área dos ambientes que sofrerão intervenção. Área = 510,48 x 0,03 = 15,31 m</t>
  </si>
  <si>
    <t>REMOÇÃO CUIDADOSA DE BANCADA DE GRANITO (COM REAPROVEITAMENTO)</t>
  </si>
  <si>
    <t xml:space="preserve">REMOÇÃO DE QUADRO DE SALA DE AULA INCLUSIVE TRANSPORTE </t>
  </si>
  <si>
    <t>SINAPI 97664</t>
  </si>
  <si>
    <t>REMOÇÃO DE METALON (APOIO DAS BANCADAS)</t>
  </si>
  <si>
    <t xml:space="preserve">Laboratório de técnica Operatória // Remoção dos perfis metálicos abaixo das bancadas // Extensão = 1,76 x 3 trechos x 2 x 2 bancadas = 21,12 m </t>
  </si>
  <si>
    <t>Critério adotado = 20% da área dos ambientes que sofrerão intervenção. Área = 510,48 x 0,20 = 102,10 m</t>
  </si>
  <si>
    <t>1 encarregado x 8 horas / dia x 22 dias = 44 horas</t>
  </si>
  <si>
    <t xml:space="preserve">COTAÇÃO 04 </t>
  </si>
  <si>
    <t>RELATÓRIO DE COTAÇÕES</t>
  </si>
  <si>
    <t xml:space="preserve">DATA: </t>
  </si>
  <si>
    <t>Data Base: 01/05/2023</t>
  </si>
  <si>
    <t>Item</t>
  </si>
  <si>
    <t>Código</t>
  </si>
  <si>
    <t>Banco</t>
  </si>
  <si>
    <t>Descrição</t>
  </si>
  <si>
    <t>Quant.</t>
  </si>
  <si>
    <t>Valor Unit</t>
  </si>
  <si>
    <t>Valor Unit com BDI</t>
  </si>
  <si>
    <t>Peso (%)</t>
  </si>
  <si>
    <t>M. O.</t>
  </si>
  <si>
    <t>MAT.</t>
  </si>
  <si>
    <t>TABELA 205 - CUSTOS DE OBRAS CIVIS - MAIO/2023  - DESONERADA - REVISADA</t>
  </si>
  <si>
    <t>DATA DE EMISSÃO : 18/05/2023</t>
  </si>
  <si>
    <t>DATA REFERÊNCIA TÉCNICA: 18/05/2023</t>
  </si>
  <si>
    <t>DEMONSTRATIVO BDI</t>
  </si>
  <si>
    <t>SEGURO + GARANTIA=</t>
  </si>
  <si>
    <t>RISCO=</t>
  </si>
  <si>
    <t>DESPESAS FINANCEIRAS=</t>
  </si>
  <si>
    <t>TRIBUTOS (PIS:0,65% CONFINS: 3,0% ISS: 3,0%)=</t>
  </si>
  <si>
    <t>LUCRO=</t>
  </si>
  <si>
    <t>INSS=</t>
  </si>
  <si>
    <t>TOTAL BDI</t>
  </si>
  <si>
    <r>
      <t xml:space="preserve">OBRA: </t>
    </r>
    <r>
      <rPr>
        <sz val="10"/>
        <rFont val="Arial"/>
        <family val="2"/>
      </rPr>
      <t>REFORMA DOS LABORATÓRIOS DA FACULDADE DE MEDICINA DA UNIVERSIDADE DE RIO VERDE - CAMPUS FORMOSA</t>
    </r>
  </si>
  <si>
    <r>
      <t xml:space="preserve">LOCAL: </t>
    </r>
    <r>
      <rPr>
        <sz val="10"/>
        <rFont val="Arial"/>
        <family val="2"/>
      </rPr>
      <t>ST - AV. BRASÍLIA, 2016 - FORMOSINHA, FORMOSA - GO</t>
    </r>
  </si>
  <si>
    <t>TOTAL POR ETAPA</t>
  </si>
  <si>
    <t>MÊS 01</t>
  </si>
  <si>
    <t>COMPOSIÇÕES ANALÍTICAS DE CUSTO UNITÁRIO</t>
  </si>
  <si>
    <t xml:space="preserve"> 1.14 </t>
  </si>
  <si>
    <t>Composição</t>
  </si>
  <si>
    <t>Próprio</t>
  </si>
  <si>
    <t>REMOÇÃO CUIDADOSA DE BANCANDA DE GRANITO (COM REAPROVEITAMENTO)</t>
  </si>
  <si>
    <t>Insumo</t>
  </si>
  <si>
    <t xml:space="preserve"> 0004 </t>
  </si>
  <si>
    <t>AGETOP CIVIL</t>
  </si>
  <si>
    <t>PEDREIRO</t>
  </si>
  <si>
    <t xml:space="preserve"> 0005 </t>
  </si>
  <si>
    <t>SERVENTE</t>
  </si>
  <si>
    <t>Valor com BDI =&gt;</t>
  </si>
  <si>
    <t>Observação</t>
  </si>
  <si>
    <t>COMPOSIÇÃO ELABORADA CONSIDERANDO CONSUMO DE MÃO DE OBRA DAS COMPOSIÇÕES SBC 022403.</t>
  </si>
  <si>
    <t xml:space="preserve"> 1.15 </t>
  </si>
  <si>
    <t xml:space="preserve"> 1334 </t>
  </si>
  <si>
    <t>DISCO DE CORTE DIAM. 5/8"- 10"</t>
  </si>
  <si>
    <t>COMPOSIÇÃO ELABORADA CONSIDERANDO CONSUMO DE MÃO DE OBRA DAS COMPOSIÇÕES ORSE 3441.</t>
  </si>
  <si>
    <t xml:space="preserve"> 1.16 </t>
  </si>
  <si>
    <t>REMOÇÃO DE QUADRO DE SALA DE AULA, INCLUSIVE TRANSPORTE</t>
  </si>
  <si>
    <t>Composição elaborada considerando consumo de mão de obra das composições SETOP DEM-QUA-005.</t>
  </si>
  <si>
    <t xml:space="preserve"> 1.17 </t>
  </si>
  <si>
    <t>Composição elaborada considerando consumo de mão de obra das composições SINAPI 102192.</t>
  </si>
  <si>
    <t xml:space="preserve"> 1.18 </t>
  </si>
  <si>
    <t xml:space="preserve"> 0015 </t>
  </si>
  <si>
    <t>MONTADOR DE ESTRUTURA METALICA</t>
  </si>
  <si>
    <t>COMPOSIÇÃO ELABORADA UTILIZANDO COMO REFERÊNCIA OS COEFICIENTES DE CONSUMO DE MÃO DE OBRA COMPOSIÇÃO SINAPI 97638.</t>
  </si>
  <si>
    <t xml:space="preserve"> 1.19 </t>
  </si>
  <si>
    <t>M</t>
  </si>
  <si>
    <t>Composição elaborada considerando consumo de mão de obra das composições ORSE 12300.</t>
  </si>
  <si>
    <t xml:space="preserve"> 1.20 </t>
  </si>
  <si>
    <t xml:space="preserve"> 0012 </t>
  </si>
  <si>
    <t xml:space="preserve"> 0008 </t>
  </si>
  <si>
    <t>AJUDANTE</t>
  </si>
  <si>
    <t xml:space="preserve">Composição elaborada considerando consumo de mão de obra das composições SBC 22271. </t>
  </si>
  <si>
    <t xml:space="preserve"> 1.22 </t>
  </si>
  <si>
    <t xml:space="preserve"> 0021 </t>
  </si>
  <si>
    <t>SERRALHEIRO</t>
  </si>
  <si>
    <t xml:space="preserve">COMPOSIÇÃO ELABORADA UTILIZANDO COMO REFERÊNCIA A COMPOSIÇÃO GOINFRA 020135. </t>
  </si>
  <si>
    <t xml:space="preserve"> 6.1 </t>
  </si>
  <si>
    <t xml:space="preserve"> 00044497 </t>
  </si>
  <si>
    <t>SINAPI</t>
  </si>
  <si>
    <t>MONTADOR DE ESTRUTURAS METALICAS HORISTA</t>
  </si>
  <si>
    <t xml:space="preserve"> 00037586 </t>
  </si>
  <si>
    <t>PINO DE ACO COM ARRUELA CONICA, DIAMETRO ARRUELA = *23* MM E COMP HASTE = *27* MM (ACAO INDIRETA)</t>
  </si>
  <si>
    <t>CENTO</t>
  </si>
  <si>
    <t xml:space="preserve"> 2978 </t>
  </si>
  <si>
    <t>CHAPA DE GESSO ACARTONADO, RESISTENTE A UMIDADE, E=12,5 MM, 1200X2400MM</t>
  </si>
  <si>
    <t xml:space="preserve"> 00039420 </t>
  </si>
  <si>
    <t>PERFIL GUIA, FORMATO U, EM ACO ZINCADO, PARA ESTRUTURA PAREDE DRYWALL, E = 0,5 MM, 90 X 3000 MM (L X C)</t>
  </si>
  <si>
    <t xml:space="preserve"> 00039423 </t>
  </si>
  <si>
    <t>PERFIL MONTANTE, FORMATO C, EM ACO ZINCADO, PARA ESTRUTURA PAREDE DRYWALL, E = 0,5 MM, 90 X 3000 MM (L X C)</t>
  </si>
  <si>
    <t xml:space="preserve"> 00039431 </t>
  </si>
  <si>
    <t>FITA DE PAPEL MICROPERFURADO, 50 X 150 MM, PARA TRATAMENTO DE JUNTAS DE CHAPA DE GESSO PARA DRYWALL</t>
  </si>
  <si>
    <t xml:space="preserve"> 2967 </t>
  </si>
  <si>
    <t>FITA DE PAPEL REFORÇADA COM LAMINA DE METAL PARA CANTOS DE DRYWALL</t>
  </si>
  <si>
    <t xml:space="preserve"> 2968 </t>
  </si>
  <si>
    <t>MASSA DE REJUNTE EM PÓ PARA DRYWALL (C/ ADIÇÃO DE ÁGUA)</t>
  </si>
  <si>
    <t xml:space="preserve"> 2969 </t>
  </si>
  <si>
    <t>PARAFUSO DRYWALL 25MM, CABEÇA TROMBETA E PONTA AGULHA (TA)</t>
  </si>
  <si>
    <t xml:space="preserve"> 2970 </t>
  </si>
  <si>
    <t>PARAFUSO DRYWALL 4,2 X 13MM, ZINCADO, CABEÇA LENTILHA E PONTA BROCA (LB)</t>
  </si>
  <si>
    <t>COMPOSIÇÃO ELABORADA UTILIZANDO COMO REFERÊNCIA A COMPOSIÇÃO SINAPI 96359.</t>
  </si>
  <si>
    <t xml:space="preserve"> 6.2 </t>
  </si>
  <si>
    <t xml:space="preserve">COMPOSIÇÃO ELABORADA UTILIZANDO COMO REFERÊNCIA A COMPOSIÇÃO SINAPI 96358.
</t>
  </si>
  <si>
    <t xml:space="preserve"> 6.3 </t>
  </si>
  <si>
    <t xml:space="preserve"> 00003990 </t>
  </si>
  <si>
    <t>TABUA APARELHADA *2,5 X 25* CM, EM MACARANDUBA, ANGELIM OU EQUIVALENTE DA REGIAO</t>
  </si>
  <si>
    <t xml:space="preserve"> 00039443 </t>
  </si>
  <si>
    <t>PARAFUSO DRY WALL, EM ACO ZINCADO, CABECA LENTILHA E PONTA BROCA (LB), LARGURA 4,2 MM, COMPRIMENTO 13 MM</t>
  </si>
  <si>
    <t>COMPOSIÇÃO ELABORADA UTILIZANDO COMO REFERÊNCIA A COMPOSIÇÃO SINAPI 96374.</t>
  </si>
  <si>
    <t xml:space="preserve"> 12.5 </t>
  </si>
  <si>
    <t xml:space="preserve"> 00005330 </t>
  </si>
  <si>
    <t>DILUENTE EPOXI</t>
  </si>
  <si>
    <t xml:space="preserve"> 00007304 </t>
  </si>
  <si>
    <t>TINTA EPOXI BASE AGUA PREMIUM, BRANCA</t>
  </si>
  <si>
    <t xml:space="preserve"> 00012815 </t>
  </si>
  <si>
    <t>FITA CREPE ROLO DE 25 MM X 50 M</t>
  </si>
  <si>
    <t xml:space="preserve"> 00044072 </t>
  </si>
  <si>
    <t>PRIMER EPOXI / EPOXIDICO</t>
  </si>
  <si>
    <t xml:space="preserve"> 0018 </t>
  </si>
  <si>
    <t>PINTOR</t>
  </si>
  <si>
    <t>COMPOSIÇÃO ELABORADA UTILIZANDO COMO REFERÊNCIA A COMPOSIÇÃO SINAPI 102494.</t>
  </si>
  <si>
    <t xml:space="preserve"> 13.4 </t>
  </si>
  <si>
    <t>INSTALAÇÃO DE VIDRO EM ESQUADRIA DE ALUMINIO</t>
  </si>
  <si>
    <t xml:space="preserve"> 00010489 </t>
  </si>
  <si>
    <t>VIDRACEIRO (HORISTA)</t>
  </si>
  <si>
    <t>Composição elaborada considerando consumo de mão de obra das composições SINAPI 102179.</t>
  </si>
  <si>
    <t xml:space="preserve"> 13.5 </t>
  </si>
  <si>
    <t>UND</t>
  </si>
  <si>
    <t xml:space="preserve"> 13.6 </t>
  </si>
  <si>
    <t xml:space="preserve"> 00000142 </t>
  </si>
  <si>
    <t>SELANTE ELASTICO MONOCOMPONENTE A BASE DE POLIURETANO (PU) PARA JUNTAS DIVERSAS</t>
  </si>
  <si>
    <t>310ML</t>
  </si>
  <si>
    <t xml:space="preserve"> 00038124 </t>
  </si>
  <si>
    <t>ESPUMA EXPANSIVA DE POLIURETANO, APLICACAO MANUAL - 500 ML</t>
  </si>
  <si>
    <t xml:space="preserve"> 00044073 </t>
  </si>
  <si>
    <t>TARUGO DELIMITADOR DE PROFUNDIDADE EM ESPUMA DE POLIETILENO DE BAIXA DENSIDADE 10 MM, CINZA</t>
  </si>
  <si>
    <t xml:space="preserve"> 00044074 </t>
  </si>
  <si>
    <t>PRIMER DE POLIURETANO</t>
  </si>
  <si>
    <t xml:space="preserve">Composição elaborada considerando consumo de mão de obra das composições SINAPI 98575.
</t>
  </si>
  <si>
    <t xml:space="preserve"> 13.7 </t>
  </si>
  <si>
    <t>LAVATÓRIO INOX COLETIVO PARA ESCOVAÇÃO PARA 3 SERVIÇOS 2,00M, INCLUSIVE VÁLVULA E SIFÃO FLEXÍVEL (FORNECIMENTO E INSTALAÇÃO)</t>
  </si>
  <si>
    <t>Composição Auxiliar</t>
  </si>
  <si>
    <t xml:space="preserve"> 080680 </t>
  </si>
  <si>
    <t>Un</t>
  </si>
  <si>
    <t xml:space="preserve"> 080560 </t>
  </si>
  <si>
    <t xml:space="preserve"> 0011 </t>
  </si>
  <si>
    <t>ENCANADOR</t>
  </si>
  <si>
    <t xml:space="preserve"> H689 </t>
  </si>
  <si>
    <t>FITA VEDAROSCA 18 MM</t>
  </si>
  <si>
    <t>COMPOSIÇÃO ELABORADA UTILIZANDO COMO REFERÊNCIA OS COEFICIENTES DE CONSUMO DE MÃO DE OBRA E MATERIAL DA COMPOSIÇÃO ORSE 13261.</t>
  </si>
  <si>
    <t>APLICAÇÃO DE PELICULA ADESIVA EM VIDROS</t>
  </si>
  <si>
    <t>PELÍCULA BRANCA PARA VIDROS</t>
  </si>
  <si>
    <t>Composição elaborada considerando consumo de mão de obra das composições SBC 023453.</t>
  </si>
  <si>
    <t xml:space="preserve">  COMP. 01 </t>
  </si>
  <si>
    <t xml:space="preserve">  COMP. 02 </t>
  </si>
  <si>
    <t>GOINFRA CIVIL</t>
  </si>
  <si>
    <t xml:space="preserve">  COMP. 04 </t>
  </si>
  <si>
    <t xml:space="preserve">COMP. 05 </t>
  </si>
  <si>
    <t>PLACA DE IDENTIFICAÇÃO EM PVC ADESVIADO, DIMENSÃO DE 30X15CM</t>
  </si>
  <si>
    <t>THIAGO CABRAL MESQUITA BARROS LTDA (GRAVURA COMUNICAÇÃO VISUAL)</t>
  </si>
  <si>
    <t>17.995.500/0001-03</t>
  </si>
  <si>
    <t>(64) 99995-8442</t>
  </si>
  <si>
    <t>CACILIA E MAGALHAES LTDA (CENTRAL ARTES)</t>
  </si>
  <si>
    <t>03.691.588/0001-65</t>
  </si>
  <si>
    <t>(64) 3612-1511</t>
  </si>
  <si>
    <t>11.313.040/0001-00</t>
  </si>
  <si>
    <t>(64) 3613-5344</t>
  </si>
  <si>
    <t>004</t>
  </si>
  <si>
    <t>LUCAS GOMES PEREIRA DE BESSA (PRO DESIGN COMUNICAÇÃO VISUAL)</t>
  </si>
  <si>
    <t>30.441.838/0001-81</t>
  </si>
  <si>
    <t>(64) 99219-3571</t>
  </si>
  <si>
    <t xml:space="preserve"> COMP. 13 </t>
  </si>
  <si>
    <t xml:space="preserve"> COMP. 14 </t>
  </si>
  <si>
    <t xml:space="preserve">COMP. 18 </t>
  </si>
  <si>
    <t xml:space="preserve">COMP. 06 </t>
  </si>
  <si>
    <t xml:space="preserve">  COMP. 07 </t>
  </si>
  <si>
    <t xml:space="preserve">COMP. 11 </t>
  </si>
  <si>
    <t xml:space="preserve">COMP. 17 </t>
  </si>
  <si>
    <t xml:space="preserve">  COMP. 15 </t>
  </si>
  <si>
    <t xml:space="preserve">  COMP. 12 </t>
  </si>
  <si>
    <t xml:space="preserve">COMP. 10 </t>
  </si>
  <si>
    <t xml:space="preserve"> COMP. 08 </t>
  </si>
  <si>
    <t>Composição elaborada considerando consumo de mão de obra das composições ORSE 12895.</t>
  </si>
  <si>
    <t>Sala de Armazenamento de Anatomia</t>
  </si>
  <si>
    <t xml:space="preserve"> 1 </t>
  </si>
  <si>
    <t xml:space="preserve"> 1.1 </t>
  </si>
  <si>
    <t xml:space="preserve"> 1.2 </t>
  </si>
  <si>
    <t xml:space="preserve"> 1.3 </t>
  </si>
  <si>
    <t xml:space="preserve"> 1.4 </t>
  </si>
  <si>
    <t xml:space="preserve"> 1.5 </t>
  </si>
  <si>
    <t xml:space="preserve"> 1.6 </t>
  </si>
  <si>
    <t xml:space="preserve"> 1.7 </t>
  </si>
  <si>
    <t xml:space="preserve"> 1.8 </t>
  </si>
  <si>
    <t xml:space="preserve"> 1.9 </t>
  </si>
  <si>
    <t xml:space="preserve"> 1.10 </t>
  </si>
  <si>
    <t>REMOÇÃO MANUAL DE INTERRUPTOR/TOMADA ELÉTRICA/DISJUNTOR COM TRANSPORTE ATÉ CAÇAMBA E CARGA</t>
  </si>
  <si>
    <t xml:space="preserve"> 1.11 </t>
  </si>
  <si>
    <t xml:space="preserve"> 1.12 </t>
  </si>
  <si>
    <t xml:space="preserve"> 1.13 </t>
  </si>
  <si>
    <t xml:space="preserve"> 1.21 </t>
  </si>
  <si>
    <t>REMOÇÃO DE ACESSÓRIOS, DE FORMA MANUAL, SEM REAPROVEITAMENTO. AF_12/2017</t>
  </si>
  <si>
    <t xml:space="preserve"> 2 </t>
  </si>
  <si>
    <t xml:space="preserve"> 2.1 </t>
  </si>
  <si>
    <t xml:space="preserve"> 2.2 </t>
  </si>
  <si>
    <t xml:space="preserve"> 3 </t>
  </si>
  <si>
    <t xml:space="preserve"> 3.1 </t>
  </si>
  <si>
    <t xml:space="preserve"> 4 </t>
  </si>
  <si>
    <t>INSTALAÇÕES ELÉTRICAS</t>
  </si>
  <si>
    <t xml:space="preserve"> 4.1 </t>
  </si>
  <si>
    <t xml:space="preserve"> 4.2 </t>
  </si>
  <si>
    <t xml:space="preserve"> 4.3 </t>
  </si>
  <si>
    <t xml:space="preserve"> 5 </t>
  </si>
  <si>
    <t xml:space="preserve"> 6 </t>
  </si>
  <si>
    <t xml:space="preserve"> 7 </t>
  </si>
  <si>
    <t>ESTRUTURA METÁLICA</t>
  </si>
  <si>
    <t xml:space="preserve"> 7.1 </t>
  </si>
  <si>
    <t xml:space="preserve"> 8 </t>
  </si>
  <si>
    <t>REVESTIMENTO DE PAREDE</t>
  </si>
  <si>
    <t xml:space="preserve"> 8.1 </t>
  </si>
  <si>
    <t xml:space="preserve"> 8.2 </t>
  </si>
  <si>
    <t xml:space="preserve"> 8.3 </t>
  </si>
  <si>
    <t xml:space="preserve"> 9 </t>
  </si>
  <si>
    <t xml:space="preserve"> 9.1 </t>
  </si>
  <si>
    <t xml:space="preserve"> 10 </t>
  </si>
  <si>
    <t xml:space="preserve"> 10.1 </t>
  </si>
  <si>
    <t xml:space="preserve"> 10.2 </t>
  </si>
  <si>
    <t xml:space="preserve"> 10.3 </t>
  </si>
  <si>
    <t xml:space="preserve"> 10.4 </t>
  </si>
  <si>
    <t xml:space="preserve"> 10.5 </t>
  </si>
  <si>
    <t xml:space="preserve"> 11 </t>
  </si>
  <si>
    <t>ADMINISTRAÇÃO - MENSALISTA</t>
  </si>
  <si>
    <t xml:space="preserve"> 11.1 </t>
  </si>
  <si>
    <t xml:space="preserve"> 11.2 </t>
  </si>
  <si>
    <t xml:space="preserve"> 12 </t>
  </si>
  <si>
    <t xml:space="preserve"> 12.1 </t>
  </si>
  <si>
    <t xml:space="preserve"> 12.2 </t>
  </si>
  <si>
    <t xml:space="preserve"> 12.3 </t>
  </si>
  <si>
    <t xml:space="preserve"> 12.4 </t>
  </si>
  <si>
    <t xml:space="preserve"> 13 </t>
  </si>
  <si>
    <t xml:space="preserve"> 13.1 </t>
  </si>
  <si>
    <t>RE</t>
  </si>
  <si>
    <t xml:space="preserve"> 13.2 </t>
  </si>
  <si>
    <t xml:space="preserve"> 13.3 </t>
  </si>
  <si>
    <t>PLACA DE IDENTIFICAÇÃO EM PVC ADESIVADO COM DIMENSÕES DE 30X15CM</t>
  </si>
  <si>
    <t>Perfil de sustentação para correção de fixação da porta de acesso principal à edificação</t>
  </si>
  <si>
    <t>LUMINÁRIA PLAFON LED QUADRADA DE SOBREPOR, 18W, 20X20 CM (MEDIDAS APROXIMADAS)</t>
  </si>
  <si>
    <t>LUMINÁRIA PLAFON LED QUADRADA DE EMBUTIR, 18W, 20X20 CM (MEDIDAS APROXIMADAS) - INCLUSO CORTE NO FORRO</t>
  </si>
  <si>
    <t>LUMINÁRIA PLAFON LED QUADRADA DE SOBREPOR, 30W, 40X40 CM (MEDIDAS APROXIMADAS)</t>
  </si>
  <si>
    <t>LUMINÁRIA PLAFON LED QUADRADA DE EMBUTIR, 30W, 40X40 CM (MEDIDAS APROXIMADAS) - INCLUSO CORTE NO FORRO</t>
  </si>
  <si>
    <t>LUMINÁRIA LED QUADRADA DE EMBUTIR COM REFLETOR DE ALUMÍNIO E ALETAS, 36W A 39W - INCLUSO CORTE NO FORRO</t>
  </si>
  <si>
    <t>LUMINÁRIA PLAFON LED QUADRADA DE SOBREPOR, 36W, 60X60 CM (MEDIDAS APROXIMADAS)</t>
  </si>
  <si>
    <t>LUMINÁRIA PLAFON LED QUADRADA DE EMBUTIR, 36W, 60X60 CM (MEDIDAS APROXIMADAS) - INCLUSO CORTE NO FORRO</t>
  </si>
  <si>
    <t>TOTAIS</t>
  </si>
  <si>
    <t>Total sem BDI</t>
  </si>
  <si>
    <t>Total do BDI</t>
  </si>
  <si>
    <t>Total Geral</t>
  </si>
  <si>
    <t xml:space="preserve">COMP. 01 </t>
  </si>
  <si>
    <t xml:space="preserve">COMP. 02 </t>
  </si>
  <si>
    <t xml:space="preserve">COMP. 03 </t>
  </si>
  <si>
    <t xml:space="preserve">COMP. 04 </t>
  </si>
  <si>
    <t xml:space="preserve">COMP. 13 </t>
  </si>
  <si>
    <t xml:space="preserve">COMP. 14 </t>
  </si>
  <si>
    <t xml:space="preserve">COMP. 07 </t>
  </si>
  <si>
    <t xml:space="preserve">COMP. 08 </t>
  </si>
  <si>
    <t xml:space="preserve">COMP. 09 </t>
  </si>
  <si>
    <t xml:space="preserve">COMP. 12 </t>
  </si>
  <si>
    <t xml:space="preserve">COMP. 15 </t>
  </si>
  <si>
    <t xml:space="preserve">COMP. 16 </t>
  </si>
  <si>
    <t>Laboratório de Anatomia 1 / Sala de Armazenamento</t>
  </si>
  <si>
    <t>Laboratório de Anatomia 1 / Sala de Armazenamento - Uma fac // Área = 1,60 x 2,10 = 3,36 m²</t>
  </si>
  <si>
    <t>PINTURA DE PISO COM TINTA EPÓXI, APLICAÇÃO MANUAL, 2 DEMÃOS DE TINTA EPOXI, INCLUSO UMA DEMÃO DE PRIMER EPÓXI</t>
  </si>
  <si>
    <t xml:space="preserve">Laboratório de Morfofuncional / Laboratório de Técnica Operatória - Demolição para passagem entre ambientes (Extensão da abertura na parede) // Extensão = 2,10 + 1,60 + 2,10 = 5,8  m; </t>
  </si>
  <si>
    <t xml:space="preserve">Laboratório de Técnica Operatória / Circulação 01 - Demolição para passagem entre ambientes (Extensão da abertura na parede) // Extensão = 2,10 + 1,60 + 2,10 = 5,8  m; </t>
  </si>
  <si>
    <t xml:space="preserve">33.041.260/0652-90 </t>
  </si>
  <si>
    <t>4003-4336</t>
  </si>
  <si>
    <t xml:space="preserve">VIA S.A. - CASAS BAHIA </t>
  </si>
  <si>
    <t>LABGLASS COMERCIO DE EQUIPAMENTOS PARA LABORATÓRIOS EIRELI</t>
  </si>
  <si>
    <t>(43) 3029-0808</t>
  </si>
  <si>
    <t>13.445.498/0001-48</t>
  </si>
  <si>
    <t>jc4ca9d1bb</t>
  </si>
  <si>
    <t xml:space="preserve">LAVATÓRIO CIRÚRGICO 2,40 M COM ACIONADOR DE PEDAL E 4 TORNEIRAS </t>
  </si>
  <si>
    <t>COLLOR PRINT IMPRESSÃO DIGITAL</t>
  </si>
  <si>
    <t xml:space="preserve">PORTA DE CORRER 1 FOLHA COM TRILHOS E PUXADOR (FORNECIMENTO E INSTALAÇÃO) - DIMENSÕES 1,60 M X 2,10 M </t>
  </si>
  <si>
    <r>
      <t xml:space="preserve">DATA DE ELABORAÇÃO: </t>
    </r>
    <r>
      <rPr>
        <sz val="10"/>
        <rFont val="Arial"/>
        <family val="2"/>
      </rPr>
      <t>07/06/2023</t>
    </r>
  </si>
  <si>
    <t>Laboratório de Anatomia Humana - Corte na parede para execução das instalações sanitárias da pia de escovação // Área = (1,15 x 0,15) + (2,40 x 0,15) = 0,53 m²</t>
  </si>
  <si>
    <t>Demolição de revestimento cerâmico ou azulejo // Volume = 1,0 x (15/1000) =  0,015 m³; Coeficiente de aumento volumetrico considerado  = 1,5 // Volume considerando aumento volumétrico = 0,015 x 1,5 = 0,0225 m³</t>
  </si>
  <si>
    <t xml:space="preserve">Laboratório de Anatomia Humana - Corte na parede para execução das instalações sanitárias da pia de escovação // Extensão = 2,40 + 2,40 + 0,15 + 0,15 = 5,10 m </t>
  </si>
  <si>
    <t>Correção do revestimento após demolições para execução das instalações hidrossanitárias da pia de escovação // Área = 1,0 m²</t>
  </si>
  <si>
    <t xml:space="preserve">Junta de dilatação na abertura entre ambientes Laboratório de Anatomia Humana 2 //  Laboratório de Anatomia Humana 1 - Extensão = 1,60 + 2,10 + 1,60 +2,10 = 7,40 m </t>
  </si>
  <si>
    <t>LAVATÓRIO CIRÚRGICO 2,40 M COM ACIONADOR DE PEDAL E 4 TORNEIRAS , INCLUSIVE VÁLVULA DE ESCOAMENTO E SIFÃO FLEXÍVEL (FORNECIMENTO E INSTALAÇÃO)</t>
  </si>
  <si>
    <t>Laboratório de Técnica Operatória - Pontos de força da abertura (Lab. De Tec. Op. Para Lab. De Morf.) = 3</t>
  </si>
  <si>
    <t>Consultório 5 a 6 // Extensão = 1,25 + 0,08 + 1,25 = 2,58 x 2 = 5,16</t>
  </si>
  <si>
    <t>Demolição de alvenaria //  Volume = 4,03 m³; Coeficiente de aumento volumetrico considerado  = 1,5 // Volume considerando aumento volumétrico = 4,03 x 1,5 = 6,05 m³</t>
  </si>
  <si>
    <t>Laboratório de Técnica Operatória - Correção do piso após demolição da bancada // Comprimento = 1,00 m; Largura = 0,17 m; Área = (1,00 x 0,25) x 8 = 1,36 m²</t>
  </si>
  <si>
    <t>Consultorio 1 a 4 - Área da demolição da parede de gesso acartonado // Área = 0,30 x 2,00 x 4 = 2,40 m²</t>
  </si>
  <si>
    <t xml:space="preserve"> COTAÇÃO 01 </t>
  </si>
  <si>
    <t xml:space="preserve"> COTAÇÃO 03 </t>
  </si>
  <si>
    <t xml:space="preserve"> COTAÇÃO 02</t>
  </si>
  <si>
    <t xml:space="preserve"> 13.8</t>
  </si>
  <si>
    <t>BDI GERAL</t>
  </si>
  <si>
    <r>
      <t xml:space="preserve">DATA: </t>
    </r>
    <r>
      <rPr>
        <sz val="10"/>
        <rFont val="Arial"/>
        <family val="2"/>
      </rPr>
      <t>07/06/2023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</si>
</sst>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0.0000"/>
    <numFmt numFmtId="167" formatCode="#0.00"/>
    <numFmt numFmtId="168" formatCode="##0.00"/>
    <numFmt numFmtId="169" formatCode="##,##0.00"/>
    <numFmt numFmtId="170" formatCode="0.00_ ;\-0.00\ "/>
    <numFmt numFmtId="171" formatCode="&quot;R$&quot;\ #,##0.00"/>
    <numFmt numFmtId="172" formatCode="#,##0.0000000"/>
    <numFmt numFmtId="173" formatCode="dd/mm/yyyy;@"/>
    <numFmt numFmtId="174" formatCode="#,##0.00\ %"/>
  </numFmts>
  <fonts count="67">
    <font>
      <sz val="11"/>
      <color theme="1"/>
      <name val="Calibri"/>
      <charset val="134"/>
      <scheme val="minor"/>
    </font>
    <font>
      <sz val="11"/>
      <color theme="1"/>
      <name val="Calibri"/>
      <family val="2"/>
      <scheme val="minor"/>
    </font>
    <font>
      <b/>
      <sz val="12"/>
      <name val="Arial"/>
      <family val="2"/>
    </font>
    <font>
      <sz val="12"/>
      <name val="Arial"/>
      <family val="2"/>
    </font>
    <font>
      <sz val="11"/>
      <color theme="1"/>
      <name val="Arial"/>
      <family val="2"/>
    </font>
    <font>
      <b/>
      <sz val="7"/>
      <color indexed="8"/>
      <name val="Arial"/>
      <family val="2"/>
    </font>
    <font>
      <sz val="7"/>
      <color indexed="8"/>
      <name val="Arial"/>
      <family val="2"/>
    </font>
    <font>
      <sz val="4"/>
      <color indexed="8"/>
      <name val="Arial"/>
      <family val="2"/>
    </font>
    <font>
      <sz val="8"/>
      <color indexed="8"/>
      <name val="Arial"/>
      <family val="2"/>
    </font>
    <font>
      <sz val="10"/>
      <name val="Arial"/>
      <family val="2"/>
    </font>
    <font>
      <sz val="12"/>
      <color indexed="8"/>
      <name val="Arial"/>
      <family val="2"/>
    </font>
    <font>
      <sz val="8"/>
      <color rgb="FF000080"/>
      <name val="Arial"/>
      <family val="2"/>
    </font>
    <font>
      <sz val="11"/>
      <color rgb="FF000080"/>
      <name val="Arial"/>
      <family val="2"/>
    </font>
    <font>
      <b/>
      <sz val="12"/>
      <color indexed="8"/>
      <name val="Arial"/>
      <family val="2"/>
    </font>
    <font>
      <u/>
      <sz val="11"/>
      <color theme="10"/>
      <name val="Calibri"/>
      <family val="2"/>
    </font>
    <font>
      <sz val="11"/>
      <name val="Arial"/>
      <family val="2"/>
    </font>
    <font>
      <b/>
      <sz val="11"/>
      <name val="Arial"/>
      <family val="2"/>
    </font>
    <font>
      <sz val="8"/>
      <name val="Arial"/>
      <family val="2"/>
    </font>
    <font>
      <b/>
      <sz val="10"/>
      <name val="Arial"/>
      <family val="2"/>
    </font>
    <font>
      <sz val="10"/>
      <color theme="1"/>
      <name val="Arial"/>
      <family val="2"/>
    </font>
    <font>
      <sz val="14"/>
      <color rgb="FF000080"/>
      <name val="Arial"/>
      <family val="2"/>
    </font>
    <font>
      <sz val="10"/>
      <color rgb="FF010000"/>
      <name val="Arial"/>
      <family val="2"/>
    </font>
    <font>
      <b/>
      <sz val="10"/>
      <color rgb="FF000000"/>
      <name val="Arial"/>
      <family val="2"/>
    </font>
    <font>
      <sz val="11"/>
      <color indexed="8"/>
      <name val="Calibri"/>
      <family val="2"/>
    </font>
    <font>
      <sz val="10"/>
      <name val="Times New Roman"/>
      <family val="1"/>
    </font>
    <font>
      <b/>
      <sz val="15"/>
      <color indexed="62"/>
      <name val="Calibri"/>
      <family val="2"/>
    </font>
    <font>
      <sz val="11"/>
      <color theme="1"/>
      <name val="Calibri"/>
      <family val="2"/>
      <scheme val="minor"/>
    </font>
    <font>
      <sz val="10"/>
      <name val="Arial"/>
      <family val="2"/>
    </font>
    <font>
      <sz val="10"/>
      <color rgb="FF010000"/>
      <name val="Arial"/>
      <family val="2"/>
    </font>
    <font>
      <sz val="10"/>
      <color rgb="FF000000"/>
      <name val="Arial"/>
      <family val="2"/>
    </font>
    <font>
      <b/>
      <sz val="10"/>
      <name val="Arial"/>
      <family val="2"/>
    </font>
    <font>
      <sz val="10"/>
      <color theme="1"/>
      <name val="Arial"/>
      <family val="2"/>
    </font>
    <font>
      <b/>
      <i/>
      <sz val="10"/>
      <color rgb="FF000000"/>
      <name val="Arial"/>
      <family val="2"/>
    </font>
    <font>
      <b/>
      <i/>
      <sz val="10"/>
      <name val="Arial"/>
      <family val="2"/>
    </font>
    <font>
      <i/>
      <sz val="10"/>
      <color rgb="FF000000"/>
      <name val="Arial"/>
      <family val="2"/>
    </font>
    <font>
      <sz val="10"/>
      <color indexed="8"/>
      <name val="Arial"/>
      <family val="2"/>
    </font>
    <font>
      <b/>
      <sz val="10"/>
      <color rgb="FF000000"/>
      <name val="Arial"/>
      <family val="2"/>
    </font>
    <font>
      <sz val="9"/>
      <name val="Arial"/>
      <family val="2"/>
    </font>
    <font>
      <sz val="9"/>
      <color rgb="FF010000"/>
      <name val="Arial"/>
      <family val="2"/>
    </font>
    <font>
      <sz val="9"/>
      <color rgb="FF000000"/>
      <name val="Arial"/>
      <family val="2"/>
    </font>
    <font>
      <sz val="8"/>
      <name val="Calibri"/>
      <family val="2"/>
      <scheme val="minor"/>
    </font>
    <font>
      <i/>
      <sz val="9"/>
      <color rgb="FF010000"/>
      <name val="Arial"/>
      <family val="2"/>
    </font>
    <font>
      <b/>
      <sz val="9"/>
      <color rgb="FF010000"/>
      <name val="Arial"/>
      <family val="2"/>
    </font>
    <font>
      <sz val="10"/>
      <color rgb="FFFF0000"/>
      <name val="Arial"/>
      <family val="2"/>
    </font>
    <font>
      <sz val="10"/>
      <name val="Times New Roman"/>
      <family val="1"/>
    </font>
    <font>
      <sz val="11"/>
      <color indexed="8"/>
      <name val="Calibri"/>
      <family val="2"/>
    </font>
    <font>
      <u/>
      <sz val="11"/>
      <color theme="10"/>
      <name val="Calibri"/>
      <family val="2"/>
    </font>
    <font>
      <b/>
      <sz val="15"/>
      <color indexed="62"/>
      <name val="Calibri"/>
      <family val="2"/>
    </font>
    <font>
      <sz val="9"/>
      <color theme="1"/>
      <name val="Arial"/>
      <family val="2"/>
    </font>
    <font>
      <i/>
      <sz val="10"/>
      <color rgb="FF010000"/>
      <name val="Arial"/>
      <family val="2"/>
    </font>
    <font>
      <b/>
      <sz val="12"/>
      <name val="Times New Roman"/>
      <family val="1"/>
    </font>
    <font>
      <sz val="12"/>
      <name val="Times New Roman"/>
      <family val="1"/>
    </font>
    <font>
      <sz val="12"/>
      <color rgb="FF000080"/>
      <name val="Times New Roman"/>
      <family val="1"/>
    </font>
    <font>
      <sz val="12"/>
      <color theme="1"/>
      <name val="Times New Roman"/>
      <family val="1"/>
    </font>
    <font>
      <b/>
      <sz val="12"/>
      <color theme="1"/>
      <name val="Times New Roman"/>
      <family val="1"/>
    </font>
    <font>
      <b/>
      <sz val="11"/>
      <color theme="1"/>
      <name val="Calibri"/>
      <family val="2"/>
      <scheme val="minor"/>
    </font>
    <font>
      <b/>
      <sz val="11"/>
      <name val="Arial"/>
      <family val="1"/>
    </font>
    <font>
      <b/>
      <sz val="10"/>
      <name val="Arial"/>
      <family val="1"/>
    </font>
    <font>
      <sz val="10"/>
      <color rgb="FF000000"/>
      <name val="Arial"/>
      <family val="1"/>
    </font>
    <font>
      <sz val="10"/>
      <name val="Arial"/>
      <family val="1"/>
    </font>
    <font>
      <b/>
      <sz val="10"/>
      <color rgb="FF000000"/>
      <name val="Arial"/>
      <family val="1"/>
    </font>
    <font>
      <b/>
      <sz val="10"/>
      <name val="Times New Roman"/>
      <family val="1"/>
    </font>
    <font>
      <sz val="10"/>
      <color rgb="FF222222"/>
      <name val="Times New Roman"/>
      <family val="1"/>
    </font>
    <font>
      <sz val="10"/>
      <color rgb="FF212529"/>
      <name val="Times New Roman"/>
      <family val="1"/>
    </font>
    <font>
      <sz val="10"/>
      <color rgb="FF000080"/>
      <name val="Times New Roman"/>
      <family val="1"/>
    </font>
    <font>
      <b/>
      <sz val="11"/>
      <color theme="1"/>
      <name val="Arial"/>
      <family val="2"/>
    </font>
    <font>
      <b/>
      <sz val="10"/>
      <color theme="1"/>
      <name val="Arial"/>
      <family val="2"/>
    </font>
  </fonts>
  <fills count="16">
    <fill>
      <patternFill patternType="none"/>
    </fill>
    <fill>
      <patternFill patternType="gray125"/>
    </fill>
    <fill>
      <patternFill patternType="solid">
        <fgColor theme="4" tint="0.39994506668294322"/>
        <bgColor indexed="64"/>
      </patternFill>
    </fill>
    <fill>
      <patternFill patternType="solid">
        <fgColor theme="4" tint="0.59999389629810485"/>
        <bgColor indexed="64"/>
      </patternFill>
    </fill>
    <fill>
      <patternFill patternType="solid">
        <fgColor theme="4" tint="0.79995117038483843"/>
        <bgColor indexed="64"/>
      </patternFill>
    </fill>
    <fill>
      <patternFill patternType="solid">
        <fgColor theme="0"/>
        <bgColor indexed="64"/>
      </patternFill>
    </fill>
    <fill>
      <patternFill patternType="solid">
        <fgColor indexed="9"/>
        <bgColor indexed="64"/>
      </patternFill>
    </fill>
    <fill>
      <patternFill patternType="solid">
        <fgColor theme="9" tint="0.39994506668294322"/>
        <bgColor indexed="64"/>
      </patternFill>
    </fill>
    <fill>
      <patternFill patternType="solid">
        <fgColor theme="3" tint="0.59999389629810485"/>
        <bgColor indexed="64"/>
      </patternFill>
    </fill>
    <fill>
      <patternFill patternType="solid">
        <fgColor rgb="FF9BC2E6"/>
        <bgColor indexed="64"/>
      </patternFill>
    </fill>
    <fill>
      <patternFill patternType="solid">
        <fgColor rgb="FFFFFFFF"/>
        <bgColor indexed="64"/>
      </patternFill>
    </fill>
    <fill>
      <patternFill patternType="solid">
        <fgColor rgb="FFDDEBF7"/>
        <bgColor indexed="64"/>
      </patternFill>
    </fill>
    <fill>
      <patternFill patternType="solid">
        <fgColor rgb="FFFFFFFF"/>
      </patternFill>
    </fill>
    <fill>
      <patternFill patternType="solid">
        <fgColor theme="4" tint="0.39991454817346722"/>
        <bgColor indexed="64"/>
      </patternFill>
    </fill>
    <fill>
      <patternFill patternType="solid">
        <fgColor theme="4" tint="0.79998168889431442"/>
        <bgColor indexed="64"/>
      </patternFill>
    </fill>
    <fill>
      <patternFill patternType="solid">
        <fgColor rgb="FFD8ECF6"/>
      </patternFill>
    </fill>
  </fills>
  <borders count="5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top/>
      <bottom style="thick">
        <color indexed="49"/>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ck">
        <color rgb="FF000000"/>
      </top>
      <bottom/>
      <diagonal/>
    </border>
  </borders>
  <cellStyleXfs count="71">
    <xf numFmtId="0" fontId="0" fillId="0" borderId="0"/>
    <xf numFmtId="43" fontId="26" fillId="0" borderId="0" applyFont="0" applyFill="0" applyBorder="0" applyAlignment="0" applyProtection="0"/>
    <xf numFmtId="9" fontId="26" fillId="0" borderId="0" applyFont="0" applyFill="0" applyBorder="0" applyAlignment="0" applyProtection="0"/>
    <xf numFmtId="0" fontId="24" fillId="0" borderId="0" applyNumberFormat="0" applyFill="0" applyBorder="0" applyProtection="0">
      <alignment vertical="top" wrapText="1"/>
    </xf>
    <xf numFmtId="44" fontId="23" fillId="0" borderId="0" applyFont="0" applyFill="0" applyBorder="0" applyAlignment="0" applyProtection="0"/>
    <xf numFmtId="0" fontId="9" fillId="0" borderId="0"/>
    <xf numFmtId="164" fontId="9" fillId="0" borderId="0" applyFont="0" applyFill="0" applyBorder="0" applyAlignment="0" applyProtection="0"/>
    <xf numFmtId="0" fontId="14" fillId="0" borderId="0" applyNumberFormat="0" applyFill="0" applyBorder="0" applyAlignment="0" applyProtection="0">
      <alignment vertical="top"/>
      <protection locked="0"/>
    </xf>
    <xf numFmtId="0" fontId="9" fillId="0" borderId="0"/>
    <xf numFmtId="44" fontId="26" fillId="0" borderId="0" applyFont="0" applyFill="0" applyBorder="0" applyAlignment="0" applyProtection="0"/>
    <xf numFmtId="44" fontId="26" fillId="0" borderId="0" applyFont="0" applyFill="0" applyBorder="0" applyAlignment="0" applyProtection="0"/>
    <xf numFmtId="44" fontId="23" fillId="0" borderId="0" applyFont="0" applyFill="0" applyBorder="0" applyAlignment="0" applyProtection="0"/>
    <xf numFmtId="164" fontId="9" fillId="0" borderId="0" applyFont="0" applyFill="0" applyBorder="0" applyAlignment="0" applyProtection="0"/>
    <xf numFmtId="44" fontId="9" fillId="0" borderId="0" applyFont="0" applyFill="0" applyBorder="0" applyAlignment="0" applyProtection="0"/>
    <xf numFmtId="0" fontId="23" fillId="0" borderId="0"/>
    <xf numFmtId="44" fontId="23" fillId="0" borderId="0" applyFont="0" applyFill="0" applyBorder="0" applyAlignment="0" applyProtection="0"/>
    <xf numFmtId="44" fontId="23" fillId="0" borderId="0" applyFont="0" applyFill="0" applyBorder="0" applyAlignment="0" applyProtection="0"/>
    <xf numFmtId="0" fontId="23" fillId="0" borderId="0"/>
    <xf numFmtId="0" fontId="9" fillId="0" borderId="0"/>
    <xf numFmtId="164" fontId="9" fillId="0" borderId="0" applyFont="0" applyFill="0" applyBorder="0" applyAlignment="0" applyProtection="0"/>
    <xf numFmtId="44" fontId="9" fillId="0" borderId="0" applyFont="0" applyFill="0" applyBorder="0" applyAlignment="0" applyProtection="0"/>
    <xf numFmtId="44" fontId="26" fillId="0" borderId="0" applyFont="0" applyFill="0" applyBorder="0" applyAlignment="0" applyProtection="0"/>
    <xf numFmtId="0" fontId="26" fillId="0" borderId="0"/>
    <xf numFmtId="0" fontId="9" fillId="0" borderId="0"/>
    <xf numFmtId="0" fontId="26" fillId="0" borderId="0"/>
    <xf numFmtId="0" fontId="9" fillId="0" borderId="0"/>
    <xf numFmtId="0" fontId="9" fillId="0" borderId="0"/>
    <xf numFmtId="0" fontId="9" fillId="0" borderId="0"/>
    <xf numFmtId="0" fontId="9" fillId="0" borderId="0" applyNumberFormat="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43" fontId="9" fillId="0" borderId="0" applyFont="0" applyFill="0" applyBorder="0" applyAlignment="0" applyProtection="0"/>
    <xf numFmtId="0" fontId="25" fillId="0" borderId="30" applyNumberFormat="0" applyFill="0" applyAlignment="0" applyProtection="0"/>
    <xf numFmtId="165" fontId="9" fillId="0" borderId="0" applyFont="0" applyFill="0" applyBorder="0" applyAlignment="0" applyProtection="0"/>
    <xf numFmtId="43" fontId="9" fillId="0" borderId="0" applyFont="0" applyFill="0" applyBorder="0" applyAlignment="0" applyProtection="0"/>
    <xf numFmtId="43" fontId="26" fillId="0" borderId="0" applyFont="0" applyFill="0" applyBorder="0" applyAlignment="0" applyProtection="0"/>
    <xf numFmtId="0" fontId="1" fillId="0" borderId="0"/>
    <xf numFmtId="43" fontId="1" fillId="0" borderId="0" applyFont="0" applyFill="0" applyBorder="0" applyAlignment="0" applyProtection="0"/>
    <xf numFmtId="0" fontId="44" fillId="0" borderId="0" applyNumberFormat="0" applyFill="0" applyBorder="0" applyProtection="0">
      <alignment vertical="top" wrapText="1"/>
    </xf>
    <xf numFmtId="44" fontId="45" fillId="0" borderId="0" applyFont="0" applyFill="0" applyBorder="0" applyAlignment="0" applyProtection="0"/>
    <xf numFmtId="0" fontId="27" fillId="0" borderId="0"/>
    <xf numFmtId="164" fontId="27" fillId="0" borderId="0" applyFont="0" applyFill="0" applyBorder="0" applyAlignment="0" applyProtection="0"/>
    <xf numFmtId="0" fontId="46" fillId="0" borderId="0" applyNumberFormat="0" applyFill="0" applyBorder="0" applyAlignment="0" applyProtection="0">
      <alignment vertical="top"/>
      <protection locked="0"/>
    </xf>
    <xf numFmtId="0" fontId="27" fillId="0" borderId="0"/>
    <xf numFmtId="44" fontId="1" fillId="0" borderId="0" applyFont="0" applyFill="0" applyBorder="0" applyAlignment="0" applyProtection="0"/>
    <xf numFmtId="44" fontId="1" fillId="0" borderId="0" applyFont="0" applyFill="0" applyBorder="0" applyAlignment="0" applyProtection="0"/>
    <xf numFmtId="44" fontId="45" fillId="0" borderId="0" applyFont="0" applyFill="0" applyBorder="0" applyAlignment="0" applyProtection="0"/>
    <xf numFmtId="164" fontId="27" fillId="0" borderId="0" applyFont="0" applyFill="0" applyBorder="0" applyAlignment="0" applyProtection="0"/>
    <xf numFmtId="44" fontId="27" fillId="0" borderId="0" applyFont="0" applyFill="0" applyBorder="0" applyAlignment="0" applyProtection="0"/>
    <xf numFmtId="0" fontId="45" fillId="0" borderId="0"/>
    <xf numFmtId="44" fontId="45" fillId="0" borderId="0" applyFont="0" applyFill="0" applyBorder="0" applyAlignment="0" applyProtection="0"/>
    <xf numFmtId="44" fontId="45" fillId="0" borderId="0" applyFont="0" applyFill="0" applyBorder="0" applyAlignment="0" applyProtection="0"/>
    <xf numFmtId="0" fontId="45" fillId="0" borderId="0"/>
    <xf numFmtId="0" fontId="27" fillId="0" borderId="0"/>
    <xf numFmtId="164" fontId="27" fillId="0" borderId="0" applyFont="0" applyFill="0" applyBorder="0" applyAlignment="0" applyProtection="0"/>
    <xf numFmtId="44" fontId="27" fillId="0" borderId="0" applyFont="0" applyFill="0" applyBorder="0" applyAlignment="0" applyProtection="0"/>
    <xf numFmtId="44" fontId="1" fillId="0" borderId="0" applyFont="0" applyFill="0" applyBorder="0" applyAlignment="0" applyProtection="0"/>
    <xf numFmtId="0" fontId="1" fillId="0" borderId="0"/>
    <xf numFmtId="0" fontId="27" fillId="0" borderId="0"/>
    <xf numFmtId="0" fontId="1" fillId="0" borderId="0"/>
    <xf numFmtId="0" fontId="27" fillId="0" borderId="0"/>
    <xf numFmtId="0" fontId="27" fillId="0" borderId="0"/>
    <xf numFmtId="0" fontId="27" fillId="0" borderId="0"/>
    <xf numFmtId="0" fontId="27" fillId="0" borderId="0" applyNumberFormat="0" applyFont="0" applyFill="0" applyBorder="0" applyAlignment="0" applyProtection="0"/>
    <xf numFmtId="9"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0" fontId="47" fillId="0" borderId="30" applyNumberFormat="0" applyFill="0" applyAlignment="0" applyProtection="0"/>
    <xf numFmtId="43" fontId="27" fillId="0" borderId="0" applyFont="0" applyFill="0" applyBorder="0" applyAlignment="0" applyProtection="0"/>
    <xf numFmtId="43" fontId="27" fillId="0" borderId="0" applyFont="0" applyFill="0" applyBorder="0" applyAlignment="0" applyProtection="0"/>
    <xf numFmtId="43" fontId="1" fillId="0" borderId="0" applyFont="0" applyFill="0" applyBorder="0" applyAlignment="0" applyProtection="0"/>
  </cellStyleXfs>
  <cellXfs count="531">
    <xf numFmtId="0" fontId="0" fillId="0" borderId="0" xfId="0"/>
    <xf numFmtId="2" fontId="6" fillId="6" borderId="10" xfId="0" applyNumberFormat="1" applyFont="1" applyFill="1" applyBorder="1" applyAlignment="1">
      <alignment horizontal="right" vertical="top" wrapText="1"/>
    </xf>
    <xf numFmtId="167" fontId="6" fillId="6" borderId="10" xfId="0" applyNumberFormat="1" applyFont="1" applyFill="1" applyBorder="1" applyAlignment="1">
      <alignment horizontal="right" vertical="top" wrapText="1"/>
    </xf>
    <xf numFmtId="168" fontId="6" fillId="6" borderId="10" xfId="0" applyNumberFormat="1" applyFont="1" applyFill="1" applyBorder="1" applyAlignment="1">
      <alignment horizontal="right" vertical="top" wrapText="1"/>
    </xf>
    <xf numFmtId="4" fontId="6" fillId="6" borderId="10" xfId="0" applyNumberFormat="1" applyFont="1" applyFill="1" applyBorder="1" applyAlignment="1">
      <alignment horizontal="right" vertical="top" wrapText="1"/>
    </xf>
    <xf numFmtId="169" fontId="6" fillId="6" borderId="10" xfId="0" applyNumberFormat="1" applyFont="1" applyFill="1" applyBorder="1" applyAlignment="1">
      <alignment horizontal="right" vertical="top" wrapText="1"/>
    </xf>
    <xf numFmtId="0" fontId="12" fillId="0" borderId="0" xfId="5" applyFont="1" applyAlignment="1" applyProtection="1">
      <alignment horizontal="center" vertical="center"/>
      <protection hidden="1"/>
    </xf>
    <xf numFmtId="0" fontId="13" fillId="8" borderId="0" xfId="5" applyFont="1" applyFill="1" applyAlignment="1">
      <alignment horizontal="center"/>
    </xf>
    <xf numFmtId="0" fontId="13" fillId="0" borderId="0" xfId="5" applyFont="1" applyAlignment="1">
      <alignment horizontal="center"/>
    </xf>
    <xf numFmtId="0" fontId="13" fillId="0" borderId="0" xfId="5" applyFont="1" applyAlignment="1">
      <alignment horizontal="center" vertical="center"/>
    </xf>
    <xf numFmtId="0" fontId="13" fillId="7" borderId="0" xfId="5" applyFont="1" applyFill="1" applyAlignment="1">
      <alignment horizontal="center"/>
    </xf>
    <xf numFmtId="0" fontId="2" fillId="3" borderId="18" xfId="0" applyFont="1" applyFill="1" applyBorder="1" applyAlignment="1">
      <alignment horizontal="left"/>
    </xf>
    <xf numFmtId="0" fontId="2" fillId="3" borderId="0" xfId="0" applyFont="1" applyFill="1" applyAlignment="1">
      <alignment horizontal="left"/>
    </xf>
    <xf numFmtId="0" fontId="2" fillId="3" borderId="23" xfId="0" applyFont="1" applyFill="1" applyBorder="1" applyAlignment="1">
      <alignment horizontal="left"/>
    </xf>
    <xf numFmtId="0" fontId="15" fillId="0" borderId="0" xfId="3" applyFont="1" applyAlignment="1">
      <alignment horizontal="center" vertical="center"/>
    </xf>
    <xf numFmtId="0" fontId="2" fillId="3" borderId="19" xfId="0" applyFont="1" applyFill="1" applyBorder="1" applyAlignment="1">
      <alignment horizontal="left"/>
    </xf>
    <xf numFmtId="0" fontId="2" fillId="3" borderId="21" xfId="0" applyFont="1" applyFill="1" applyBorder="1" applyAlignment="1">
      <alignment horizontal="left"/>
    </xf>
    <xf numFmtId="0" fontId="2" fillId="3" borderId="24" xfId="0" applyFont="1" applyFill="1" applyBorder="1" applyAlignment="1">
      <alignment horizontal="left"/>
    </xf>
    <xf numFmtId="4" fontId="15" fillId="0" borderId="0" xfId="3" applyNumberFormat="1" applyFont="1" applyBorder="1" applyAlignment="1" applyProtection="1">
      <alignment horizontal="center" vertical="center"/>
      <protection hidden="1"/>
    </xf>
    <xf numFmtId="44" fontId="15" fillId="0" borderId="0" xfId="13" applyFont="1" applyBorder="1" applyAlignment="1" applyProtection="1">
      <alignment horizontal="center" vertical="center"/>
      <protection hidden="1"/>
    </xf>
    <xf numFmtId="0" fontId="15" fillId="0" borderId="0" xfId="24" applyFont="1" applyAlignment="1" applyProtection="1">
      <alignment horizontal="center" vertical="center"/>
      <protection hidden="1"/>
    </xf>
    <xf numFmtId="0" fontId="15" fillId="0" borderId="0" xfId="3" applyFont="1" applyBorder="1" applyAlignment="1" applyProtection="1">
      <alignment horizontal="center" vertical="center"/>
      <protection hidden="1"/>
    </xf>
    <xf numFmtId="4" fontId="15" fillId="0" borderId="0" xfId="24" applyNumberFormat="1" applyFont="1" applyAlignment="1" applyProtection="1">
      <alignment horizontal="center" vertical="center"/>
      <protection hidden="1"/>
    </xf>
    <xf numFmtId="44" fontId="15" fillId="0" borderId="0" xfId="9" applyFont="1" applyAlignment="1" applyProtection="1">
      <alignment horizontal="center" vertical="center"/>
      <protection hidden="1"/>
    </xf>
    <xf numFmtId="0" fontId="16" fillId="0" borderId="0" xfId="3" applyFont="1" applyBorder="1" applyAlignment="1" applyProtection="1">
      <alignment horizontal="center" vertical="center"/>
      <protection hidden="1"/>
    </xf>
    <xf numFmtId="14" fontId="16" fillId="0" borderId="0" xfId="3" applyNumberFormat="1" applyFont="1" applyBorder="1" applyAlignment="1" applyProtection="1">
      <alignment horizontal="center" vertical="center"/>
      <protection hidden="1"/>
    </xf>
    <xf numFmtId="0" fontId="4" fillId="0" borderId="0" xfId="0" applyFont="1" applyAlignment="1">
      <alignment horizontal="center" vertical="center"/>
    </xf>
    <xf numFmtId="14" fontId="15" fillId="0" borderId="0" xfId="3" applyNumberFormat="1" applyFont="1" applyBorder="1" applyAlignment="1" applyProtection="1">
      <alignment horizontal="center" vertical="center"/>
      <protection hidden="1"/>
    </xf>
    <xf numFmtId="0" fontId="12" fillId="0" borderId="0" xfId="3" applyFont="1" applyBorder="1" applyAlignment="1" applyProtection="1">
      <alignment horizontal="right"/>
      <protection hidden="1"/>
    </xf>
    <xf numFmtId="0" fontId="12" fillId="0" borderId="0" xfId="3" applyFont="1" applyBorder="1" applyAlignment="1" applyProtection="1">
      <alignment horizontal="center" vertical="center"/>
      <protection hidden="1"/>
    </xf>
    <xf numFmtId="0" fontId="12" fillId="0" borderId="0" xfId="24" applyFont="1" applyAlignment="1" applyProtection="1">
      <alignment horizontal="right"/>
      <protection hidden="1"/>
    </xf>
    <xf numFmtId="0" fontId="12" fillId="0" borderId="0" xfId="24" applyFont="1" applyAlignment="1" applyProtection="1">
      <alignment horizontal="center" vertical="center"/>
      <protection hidden="1"/>
    </xf>
    <xf numFmtId="4" fontId="12" fillId="0" borderId="0" xfId="24" applyNumberFormat="1" applyFont="1" applyAlignment="1" applyProtection="1">
      <alignment horizontal="center" vertical="center"/>
      <protection hidden="1"/>
    </xf>
    <xf numFmtId="14" fontId="15" fillId="0" borderId="0" xfId="24" applyNumberFormat="1" applyFont="1" applyAlignment="1" applyProtection="1">
      <alignment horizontal="center" vertical="center"/>
      <protection hidden="1"/>
    </xf>
    <xf numFmtId="0" fontId="16" fillId="0" borderId="0" xfId="24" applyFont="1" applyAlignment="1" applyProtection="1">
      <alignment horizontal="center" vertical="center"/>
      <protection hidden="1"/>
    </xf>
    <xf numFmtId="14" fontId="16" fillId="0" borderId="0" xfId="24" applyNumberFormat="1" applyFont="1" applyAlignment="1" applyProtection="1">
      <alignment horizontal="center" vertical="center"/>
      <protection hidden="1"/>
    </xf>
    <xf numFmtId="4" fontId="16" fillId="0" borderId="0" xfId="24" applyNumberFormat="1" applyFont="1" applyAlignment="1" applyProtection="1">
      <alignment horizontal="center" vertical="center"/>
      <protection hidden="1"/>
    </xf>
    <xf numFmtId="4" fontId="16" fillId="0" borderId="0" xfId="3" applyNumberFormat="1" applyFont="1" applyBorder="1" applyAlignment="1" applyProtection="1">
      <alignment horizontal="center" vertical="center"/>
      <protection hidden="1"/>
    </xf>
    <xf numFmtId="44" fontId="16" fillId="0" borderId="0" xfId="13" applyFont="1" applyBorder="1" applyAlignment="1" applyProtection="1">
      <alignment horizontal="center" vertical="center"/>
      <protection hidden="1"/>
    </xf>
    <xf numFmtId="4" fontId="15" fillId="0" borderId="0" xfId="9" applyNumberFormat="1" applyFont="1" applyBorder="1" applyAlignment="1" applyProtection="1">
      <alignment horizontal="center" vertical="center"/>
      <protection hidden="1"/>
    </xf>
    <xf numFmtId="4" fontId="12" fillId="0" borderId="0" xfId="3" applyNumberFormat="1" applyFont="1" applyBorder="1" applyAlignment="1" applyProtection="1">
      <alignment horizontal="center" vertical="center"/>
      <protection hidden="1"/>
    </xf>
    <xf numFmtId="4" fontId="4" fillId="0" borderId="0" xfId="3" applyNumberFormat="1" applyFont="1" applyBorder="1" applyAlignment="1" applyProtection="1">
      <alignment horizontal="center" vertical="center"/>
      <protection hidden="1"/>
    </xf>
    <xf numFmtId="44" fontId="4" fillId="0" borderId="0" xfId="13" applyFont="1" applyBorder="1" applyAlignment="1" applyProtection="1">
      <alignment horizontal="center" vertical="center"/>
      <protection hidden="1"/>
    </xf>
    <xf numFmtId="4" fontId="4" fillId="0" borderId="0" xfId="24" applyNumberFormat="1" applyFont="1" applyAlignment="1" applyProtection="1">
      <alignment horizontal="center" vertical="center"/>
      <protection hidden="1"/>
    </xf>
    <xf numFmtId="44" fontId="4" fillId="0" borderId="0" xfId="9" applyFont="1" applyBorder="1" applyAlignment="1" applyProtection="1">
      <alignment horizontal="center" vertical="center"/>
      <protection hidden="1"/>
    </xf>
    <xf numFmtId="44" fontId="15" fillId="0" borderId="0" xfId="9" applyFont="1" applyBorder="1" applyAlignment="1" applyProtection="1">
      <alignment horizontal="center" vertical="center"/>
      <protection hidden="1"/>
    </xf>
    <xf numFmtId="44" fontId="4" fillId="0" borderId="0" xfId="9" applyFont="1" applyAlignment="1" applyProtection="1">
      <alignment horizontal="center" vertical="center"/>
      <protection hidden="1"/>
    </xf>
    <xf numFmtId="44" fontId="16" fillId="0" borderId="0" xfId="9" applyFont="1" applyAlignment="1" applyProtection="1">
      <alignment horizontal="center" vertical="center"/>
      <protection hidden="1"/>
    </xf>
    <xf numFmtId="0" fontId="15" fillId="0" borderId="0" xfId="23" applyFont="1" applyAlignment="1">
      <alignment horizontal="center" vertical="center"/>
    </xf>
    <xf numFmtId="0" fontId="0" fillId="5" borderId="0" xfId="0" applyFill="1"/>
    <xf numFmtId="0" fontId="0" fillId="0" borderId="0" xfId="0" applyAlignment="1">
      <alignment horizontal="center"/>
    </xf>
    <xf numFmtId="2" fontId="5" fillId="6" borderId="9" xfId="0" applyNumberFormat="1" applyFont="1" applyFill="1" applyBorder="1" applyAlignment="1">
      <alignment horizontal="left" vertical="top" wrapText="1"/>
    </xf>
    <xf numFmtId="0" fontId="6" fillId="6" borderId="9" xfId="0" applyFont="1" applyFill="1" applyBorder="1" applyAlignment="1">
      <alignment horizontal="left" vertical="top" wrapText="1"/>
    </xf>
    <xf numFmtId="0" fontId="6" fillId="6" borderId="9" xfId="0" applyFont="1" applyFill="1" applyBorder="1" applyAlignment="1">
      <alignment horizontal="center" vertical="top" wrapText="1"/>
    </xf>
    <xf numFmtId="2" fontId="6" fillId="6" borderId="9" xfId="0" applyNumberFormat="1" applyFont="1" applyFill="1" applyBorder="1" applyAlignment="1">
      <alignment horizontal="right" vertical="top" wrapText="1"/>
    </xf>
    <xf numFmtId="167" fontId="6" fillId="6" borderId="9" xfId="0" applyNumberFormat="1" applyFont="1" applyFill="1" applyBorder="1" applyAlignment="1">
      <alignment horizontal="right" vertical="top" wrapText="1"/>
    </xf>
    <xf numFmtId="168" fontId="6" fillId="6" borderId="9" xfId="0" applyNumberFormat="1" applyFont="1" applyFill="1" applyBorder="1" applyAlignment="1">
      <alignment horizontal="right" vertical="top" wrapText="1"/>
    </xf>
    <xf numFmtId="4" fontId="6" fillId="6" borderId="9" xfId="0" applyNumberFormat="1" applyFont="1" applyFill="1" applyBorder="1" applyAlignment="1">
      <alignment horizontal="right" vertical="top" wrapText="1"/>
    </xf>
    <xf numFmtId="2" fontId="0" fillId="0" borderId="0" xfId="0" applyNumberFormat="1"/>
    <xf numFmtId="0" fontId="31" fillId="0" borderId="0" xfId="0" applyFont="1"/>
    <xf numFmtId="0" fontId="30" fillId="3" borderId="17" xfId="26" applyFont="1" applyFill="1" applyBorder="1" applyAlignment="1">
      <alignment horizontal="left" vertical="center"/>
    </xf>
    <xf numFmtId="0" fontId="30" fillId="3" borderId="20" xfId="26" applyFont="1" applyFill="1" applyBorder="1" applyAlignment="1">
      <alignment horizontal="left" vertical="center"/>
    </xf>
    <xf numFmtId="0" fontId="27" fillId="3" borderId="24" xfId="26" applyFont="1" applyFill="1" applyBorder="1" applyAlignment="1">
      <alignment horizontal="left" vertical="center"/>
    </xf>
    <xf numFmtId="0" fontId="30" fillId="0" borderId="29" xfId="26" applyFont="1" applyBorder="1" applyAlignment="1">
      <alignment horizontal="center" vertical="center" wrapText="1"/>
    </xf>
    <xf numFmtId="0" fontId="27" fillId="0" borderId="29" xfId="26" applyFont="1" applyBorder="1" applyAlignment="1">
      <alignment horizontal="center" vertical="center"/>
    </xf>
    <xf numFmtId="49" fontId="30" fillId="2" borderId="1" xfId="26" applyNumberFormat="1" applyFont="1" applyFill="1" applyBorder="1" applyAlignment="1">
      <alignment horizontal="center" vertical="center"/>
    </xf>
    <xf numFmtId="0" fontId="30" fillId="3" borderId="25" xfId="27" applyFont="1" applyFill="1" applyBorder="1" applyAlignment="1">
      <alignment horizontal="center" vertical="center" wrapText="1"/>
    </xf>
    <xf numFmtId="0" fontId="30" fillId="3" borderId="4" xfId="27" applyFont="1" applyFill="1" applyBorder="1" applyAlignment="1">
      <alignment horizontal="center" vertical="center" wrapText="1"/>
    </xf>
    <xf numFmtId="0" fontId="27" fillId="0" borderId="1" xfId="27" applyFont="1" applyBorder="1" applyAlignment="1">
      <alignment horizontal="center" vertical="center" wrapText="1"/>
    </xf>
    <xf numFmtId="0" fontId="28" fillId="0" borderId="4" xfId="0" applyFont="1" applyBorder="1" applyAlignment="1">
      <alignment horizontal="center" vertical="center" wrapText="1"/>
    </xf>
    <xf numFmtId="43" fontId="29" fillId="0" borderId="4" xfId="1" applyFont="1" applyFill="1" applyBorder="1" applyAlignment="1">
      <alignment horizontal="center" vertical="center"/>
    </xf>
    <xf numFmtId="0" fontId="28" fillId="0" borderId="8" xfId="0" applyFont="1" applyBorder="1" applyAlignment="1">
      <alignment horizontal="center" vertical="center" wrapText="1"/>
    </xf>
    <xf numFmtId="43" fontId="29" fillId="0" borderId="8" xfId="1" applyFont="1" applyFill="1" applyBorder="1" applyAlignment="1">
      <alignment horizontal="center" vertical="center"/>
    </xf>
    <xf numFmtId="0" fontId="30" fillId="3" borderId="8" xfId="27" applyFont="1" applyFill="1" applyBorder="1" applyAlignment="1">
      <alignment horizontal="center" vertical="center" wrapText="1"/>
    </xf>
    <xf numFmtId="43" fontId="27" fillId="3" borderId="8" xfId="1" applyFont="1" applyFill="1" applyBorder="1" applyAlignment="1">
      <alignment horizontal="center" vertical="center"/>
    </xf>
    <xf numFmtId="43" fontId="29" fillId="0" borderId="3" xfId="1" applyFont="1" applyFill="1" applyBorder="1" applyAlignment="1">
      <alignment horizontal="center" vertical="center"/>
    </xf>
    <xf numFmtId="43" fontId="27" fillId="3" borderId="4" xfId="1" applyFont="1" applyFill="1" applyBorder="1" applyAlignment="1">
      <alignment horizontal="center" vertical="center"/>
    </xf>
    <xf numFmtId="0" fontId="33" fillId="4" borderId="4" xfId="0" applyFont="1" applyFill="1" applyBorder="1" applyAlignment="1">
      <alignment horizontal="center" vertical="center" wrapText="1"/>
    </xf>
    <xf numFmtId="43" fontId="34" fillId="4" borderId="4" xfId="1" applyFont="1" applyFill="1" applyBorder="1" applyAlignment="1">
      <alignment horizontal="center" vertical="center"/>
    </xf>
    <xf numFmtId="0" fontId="33" fillId="4" borderId="8" xfId="0" applyFont="1" applyFill="1" applyBorder="1" applyAlignment="1">
      <alignment horizontal="center" vertical="center" wrapText="1"/>
    </xf>
    <xf numFmtId="43" fontId="27" fillId="0" borderId="3" xfId="1" applyFont="1" applyFill="1" applyBorder="1" applyAlignment="1">
      <alignment horizontal="center" vertical="center"/>
    </xf>
    <xf numFmtId="43" fontId="34" fillId="4" borderId="8" xfId="1" applyFont="1" applyFill="1" applyBorder="1" applyAlignment="1">
      <alignment horizontal="center" vertical="center"/>
    </xf>
    <xf numFmtId="0" fontId="30" fillId="4" borderId="8" xfId="27" applyFont="1" applyFill="1" applyBorder="1" applyAlignment="1">
      <alignment horizontal="center" vertical="center" wrapText="1"/>
    </xf>
    <xf numFmtId="43" fontId="27" fillId="4" borderId="4" xfId="1" applyFont="1" applyFill="1" applyBorder="1" applyAlignment="1">
      <alignment horizontal="center" vertical="center"/>
    </xf>
    <xf numFmtId="43" fontId="27" fillId="5" borderId="3" xfId="1" applyFont="1" applyFill="1" applyBorder="1" applyAlignment="1">
      <alignment horizontal="center" vertical="center"/>
    </xf>
    <xf numFmtId="0" fontId="35" fillId="6" borderId="9" xfId="0" applyFont="1" applyFill="1" applyBorder="1" applyAlignment="1">
      <alignment horizontal="left" vertical="top" wrapText="1"/>
    </xf>
    <xf numFmtId="43" fontId="29" fillId="0" borderId="3" xfId="1" applyFont="1" applyBorder="1" applyAlignment="1">
      <alignment horizontal="center" vertical="center"/>
    </xf>
    <xf numFmtId="0" fontId="36" fillId="3" borderId="8" xfId="0" applyFont="1" applyFill="1" applyBorder="1" applyAlignment="1">
      <alignment horizontal="center" vertical="center" wrapText="1"/>
    </xf>
    <xf numFmtId="43" fontId="27" fillId="0" borderId="4" xfId="1" applyFont="1" applyBorder="1" applyAlignment="1">
      <alignment horizontal="center" vertical="center"/>
    </xf>
    <xf numFmtId="0" fontId="28" fillId="0" borderId="4" xfId="0" applyFont="1" applyBorder="1" applyAlignment="1">
      <alignment horizontal="center" vertical="center"/>
    </xf>
    <xf numFmtId="0" fontId="30" fillId="0" borderId="29" xfId="26" applyFont="1" applyBorder="1" applyAlignment="1">
      <alignment horizontal="center" vertical="center"/>
    </xf>
    <xf numFmtId="0" fontId="30" fillId="5" borderId="0" xfId="26" applyFont="1" applyFill="1" applyAlignment="1">
      <alignment horizontal="center" vertical="center"/>
    </xf>
    <xf numFmtId="0" fontId="30" fillId="2" borderId="4" xfId="26" applyFont="1" applyFill="1" applyBorder="1" applyAlignment="1">
      <alignment horizontal="center" vertical="center"/>
    </xf>
    <xf numFmtId="0" fontId="30" fillId="3" borderId="4" xfId="27" applyFont="1" applyFill="1" applyBorder="1" applyAlignment="1">
      <alignment horizontal="center" vertical="center"/>
    </xf>
    <xf numFmtId="0" fontId="32" fillId="4" borderId="4" xfId="0" applyFont="1" applyFill="1" applyBorder="1" applyAlignment="1">
      <alignment horizontal="center" vertical="center"/>
    </xf>
    <xf numFmtId="0" fontId="32" fillId="4" borderId="8" xfId="0" applyFont="1" applyFill="1" applyBorder="1" applyAlignment="1">
      <alignment horizontal="center" vertical="center"/>
    </xf>
    <xf numFmtId="0" fontId="30" fillId="4" borderId="8" xfId="27" applyFont="1" applyFill="1" applyBorder="1" applyAlignment="1">
      <alignment horizontal="center" vertical="center"/>
    </xf>
    <xf numFmtId="0" fontId="30" fillId="3" borderId="8" xfId="27" applyFont="1" applyFill="1" applyBorder="1" applyAlignment="1">
      <alignment horizontal="center" vertical="center"/>
    </xf>
    <xf numFmtId="0" fontId="36" fillId="3" borderId="8" xfId="0" applyFont="1" applyFill="1" applyBorder="1" applyAlignment="1">
      <alignment horizontal="center" vertical="center"/>
    </xf>
    <xf numFmtId="0" fontId="28" fillId="0" borderId="8" xfId="0" applyFont="1" applyBorder="1" applyAlignment="1">
      <alignment horizontal="center" vertical="center"/>
    </xf>
    <xf numFmtId="0" fontId="27" fillId="0" borderId="28" xfId="27" applyFont="1" applyBorder="1" applyAlignment="1">
      <alignment horizontal="center" vertical="center" wrapText="1"/>
    </xf>
    <xf numFmtId="0" fontId="30" fillId="0" borderId="4" xfId="27" applyFont="1" applyBorder="1" applyAlignment="1">
      <alignment horizontal="center" vertical="center"/>
    </xf>
    <xf numFmtId="0" fontId="35" fillId="6" borderId="4" xfId="0" applyFont="1" applyFill="1" applyBorder="1" applyAlignment="1">
      <alignment horizontal="left" vertical="top" wrapText="1"/>
    </xf>
    <xf numFmtId="0" fontId="43" fillId="0" borderId="0" xfId="0" applyFont="1"/>
    <xf numFmtId="4" fontId="27" fillId="5" borderId="0" xfId="13" applyNumberFormat="1" applyFont="1" applyFill="1" applyAlignment="1">
      <alignment vertical="center"/>
    </xf>
    <xf numFmtId="4" fontId="30" fillId="2" borderId="4" xfId="33" applyNumberFormat="1" applyFont="1" applyFill="1" applyBorder="1" applyAlignment="1">
      <alignment horizontal="center" vertical="center"/>
    </xf>
    <xf numFmtId="43" fontId="27" fillId="3" borderId="6" xfId="1" applyFont="1" applyFill="1" applyBorder="1" applyAlignment="1">
      <alignment vertical="center"/>
    </xf>
    <xf numFmtId="43" fontId="29" fillId="0" borderId="4" xfId="1" applyFont="1" applyBorder="1" applyAlignment="1">
      <alignment horizontal="left" vertical="center"/>
    </xf>
    <xf numFmtId="43" fontId="29" fillId="0" borderId="4" xfId="1" applyFont="1" applyBorder="1" applyAlignment="1">
      <alignment horizontal="right" vertical="center"/>
    </xf>
    <xf numFmtId="43" fontId="29" fillId="5" borderId="4" xfId="1" applyFont="1" applyFill="1" applyBorder="1" applyAlignment="1">
      <alignment horizontal="right" vertical="center"/>
    </xf>
    <xf numFmtId="168" fontId="35" fillId="6" borderId="4" xfId="0" applyNumberFormat="1" applyFont="1" applyFill="1" applyBorder="1" applyAlignment="1">
      <alignment horizontal="right" vertical="center"/>
    </xf>
    <xf numFmtId="43" fontId="29" fillId="0" borderId="3" xfId="1" applyFont="1" applyBorder="1" applyAlignment="1">
      <alignment horizontal="left" vertical="center"/>
    </xf>
    <xf numFmtId="43" fontId="29" fillId="0" borderId="3" xfId="1" applyFont="1" applyFill="1" applyBorder="1" applyAlignment="1">
      <alignment horizontal="right" vertical="center"/>
    </xf>
    <xf numFmtId="43" fontId="29" fillId="0" borderId="3" xfId="1" applyFont="1" applyBorder="1" applyAlignment="1">
      <alignment horizontal="right" vertical="center"/>
    </xf>
    <xf numFmtId="43" fontId="27" fillId="3" borderId="4" xfId="1" applyFont="1" applyFill="1" applyBorder="1" applyAlignment="1">
      <alignment vertical="center"/>
    </xf>
    <xf numFmtId="43" fontId="29" fillId="3" borderId="4" xfId="1" applyFont="1" applyFill="1" applyBorder="1" applyAlignment="1">
      <alignment horizontal="right" vertical="center"/>
    </xf>
    <xf numFmtId="2" fontId="35" fillId="6" borderId="10" xfId="0" applyNumberFormat="1" applyFont="1" applyFill="1" applyBorder="1" applyAlignment="1">
      <alignment horizontal="right" vertical="center"/>
    </xf>
    <xf numFmtId="43" fontId="29" fillId="3" borderId="4" xfId="1" applyFont="1" applyFill="1" applyBorder="1" applyAlignment="1">
      <alignment horizontal="left" vertical="center"/>
    </xf>
    <xf numFmtId="43" fontId="29" fillId="0" borderId="4" xfId="1" applyFont="1" applyBorder="1" applyAlignment="1">
      <alignment horizontal="center" vertical="center"/>
    </xf>
    <xf numFmtId="43" fontId="27" fillId="0" borderId="4" xfId="1" applyFont="1" applyBorder="1" applyAlignment="1">
      <alignment vertical="center"/>
    </xf>
    <xf numFmtId="43" fontId="27" fillId="0" borderId="4" xfId="1" applyFont="1" applyBorder="1" applyAlignment="1">
      <alignment horizontal="left" vertical="center"/>
    </xf>
    <xf numFmtId="0" fontId="31" fillId="0" borderId="0" xfId="0" applyFont="1" applyAlignment="1">
      <alignment vertical="center"/>
    </xf>
    <xf numFmtId="0" fontId="30" fillId="5" borderId="0" xfId="26" applyFont="1" applyFill="1" applyAlignment="1">
      <alignment horizontal="center" vertical="center" wrapText="1"/>
    </xf>
    <xf numFmtId="49" fontId="30" fillId="2" borderId="4" xfId="26" applyNumberFormat="1" applyFont="1" applyFill="1" applyBorder="1" applyAlignment="1">
      <alignment horizontal="center" vertical="center"/>
    </xf>
    <xf numFmtId="0" fontId="30" fillId="3" borderId="6" xfId="27" applyFont="1" applyFill="1" applyBorder="1" applyAlignment="1">
      <alignment horizontal="center" vertical="center" wrapText="1"/>
    </xf>
    <xf numFmtId="0" fontId="35" fillId="6" borderId="4" xfId="0" applyFont="1" applyFill="1" applyBorder="1" applyAlignment="1">
      <alignment horizontal="center" vertical="center" wrapText="1"/>
    </xf>
    <xf numFmtId="0" fontId="30" fillId="3" borderId="8" xfId="0" applyFont="1" applyFill="1" applyBorder="1" applyAlignment="1">
      <alignment horizontal="center" vertical="center" wrapText="1"/>
    </xf>
    <xf numFmtId="0" fontId="35" fillId="6" borderId="9" xfId="0" applyFont="1" applyFill="1" applyBorder="1" applyAlignment="1">
      <alignment horizontal="center" vertical="center" wrapText="1"/>
    </xf>
    <xf numFmtId="0" fontId="30" fillId="3" borderId="23" xfId="26" applyFont="1" applyFill="1" applyBorder="1" applyAlignment="1">
      <alignment horizontal="center" vertical="center"/>
    </xf>
    <xf numFmtId="0" fontId="31" fillId="0" borderId="0" xfId="0" applyFont="1" applyAlignment="1">
      <alignment horizontal="center" vertical="center"/>
    </xf>
    <xf numFmtId="0" fontId="30" fillId="5" borderId="0" xfId="26" applyFont="1" applyFill="1" applyAlignment="1">
      <alignment horizontal="left" vertical="top" wrapText="1"/>
    </xf>
    <xf numFmtId="0" fontId="30" fillId="3" borderId="23" xfId="26" applyFont="1" applyFill="1" applyBorder="1" applyAlignment="1">
      <alignment horizontal="left" vertical="top" wrapText="1"/>
    </xf>
    <xf numFmtId="0" fontId="30" fillId="0" borderId="29" xfId="26" applyFont="1" applyBorder="1" applyAlignment="1">
      <alignment horizontal="left" vertical="top" wrapText="1"/>
    </xf>
    <xf numFmtId="49" fontId="30" fillId="2" borderId="3" xfId="26" applyNumberFormat="1" applyFont="1" applyFill="1" applyBorder="1" applyAlignment="1">
      <alignment horizontal="left" vertical="top" wrapText="1"/>
    </xf>
    <xf numFmtId="0" fontId="30" fillId="3" borderId="5" xfId="27" applyFont="1" applyFill="1" applyBorder="1" applyAlignment="1">
      <alignment horizontal="left" vertical="top" wrapText="1"/>
    </xf>
    <xf numFmtId="0" fontId="28" fillId="0" borderId="3" xfId="0" applyFont="1" applyBorder="1" applyAlignment="1">
      <alignment horizontal="left" vertical="top" wrapText="1"/>
    </xf>
    <xf numFmtId="0" fontId="28" fillId="0" borderId="7" xfId="0" applyFont="1" applyBorder="1" applyAlignment="1">
      <alignment horizontal="left" vertical="top" wrapText="1"/>
    </xf>
    <xf numFmtId="0" fontId="30" fillId="3" borderId="7" xfId="27" applyFont="1" applyFill="1" applyBorder="1" applyAlignment="1">
      <alignment horizontal="left" vertical="top" wrapText="1"/>
    </xf>
    <xf numFmtId="0" fontId="30" fillId="3" borderId="3" xfId="27" applyFont="1" applyFill="1" applyBorder="1" applyAlignment="1">
      <alignment horizontal="left" vertical="top" wrapText="1"/>
    </xf>
    <xf numFmtId="0" fontId="33" fillId="4" borderId="3" xfId="0" applyFont="1" applyFill="1" applyBorder="1" applyAlignment="1">
      <alignment horizontal="left" vertical="top" wrapText="1"/>
    </xf>
    <xf numFmtId="0" fontId="33" fillId="4" borderId="7" xfId="0" applyFont="1" applyFill="1" applyBorder="1" applyAlignment="1">
      <alignment horizontal="left" vertical="top" wrapText="1"/>
    </xf>
    <xf numFmtId="0" fontId="28" fillId="0" borderId="4" xfId="0" applyFont="1" applyBorder="1" applyAlignment="1">
      <alignment horizontal="left" vertical="top" wrapText="1"/>
    </xf>
    <xf numFmtId="0" fontId="33" fillId="4" borderId="7" xfId="27" applyFont="1" applyFill="1" applyBorder="1" applyAlignment="1">
      <alignment horizontal="left" vertical="top" wrapText="1"/>
    </xf>
    <xf numFmtId="0" fontId="30" fillId="3" borderId="7" xfId="0" applyFont="1" applyFill="1" applyBorder="1" applyAlignment="1">
      <alignment horizontal="left" vertical="top" wrapText="1"/>
    </xf>
    <xf numFmtId="0" fontId="31" fillId="0" borderId="0" xfId="0" applyFont="1" applyAlignment="1">
      <alignment horizontal="left" vertical="top" wrapText="1"/>
    </xf>
    <xf numFmtId="0" fontId="35" fillId="6" borderId="4" xfId="0" applyFont="1" applyFill="1" applyBorder="1" applyAlignment="1">
      <alignment horizontal="center" vertical="center"/>
    </xf>
    <xf numFmtId="0" fontId="35" fillId="6" borderId="9" xfId="0" applyFont="1" applyFill="1" applyBorder="1" applyAlignment="1">
      <alignment horizontal="center" vertical="center"/>
    </xf>
    <xf numFmtId="0" fontId="48" fillId="0" borderId="0" xfId="0" applyFont="1"/>
    <xf numFmtId="0" fontId="49" fillId="0" borderId="4" xfId="0" applyFont="1" applyBorder="1" applyAlignment="1">
      <alignment horizontal="left" vertical="top" wrapText="1"/>
    </xf>
    <xf numFmtId="0" fontId="3" fillId="0" borderId="0" xfId="5" applyFont="1" applyAlignment="1">
      <alignment horizontal="center" vertical="center"/>
    </xf>
    <xf numFmtId="0" fontId="3" fillId="7" borderId="0" xfId="5" applyFont="1" applyFill="1" applyProtection="1">
      <protection hidden="1"/>
    </xf>
    <xf numFmtId="0" fontId="11" fillId="5" borderId="0" xfId="5" applyFont="1" applyFill="1" applyProtection="1">
      <protection hidden="1"/>
    </xf>
    <xf numFmtId="0" fontId="11" fillId="5" borderId="0" xfId="24" applyFont="1" applyFill="1" applyProtection="1">
      <protection hidden="1"/>
    </xf>
    <xf numFmtId="4" fontId="17" fillId="0" borderId="0" xfId="24" applyNumberFormat="1" applyFont="1"/>
    <xf numFmtId="0" fontId="4" fillId="0" borderId="0" xfId="0" applyFont="1"/>
    <xf numFmtId="0" fontId="12" fillId="0" borderId="0" xfId="24" applyFont="1" applyAlignment="1" applyProtection="1">
      <alignment vertical="center"/>
      <protection hidden="1"/>
    </xf>
    <xf numFmtId="0" fontId="12" fillId="0" borderId="0" xfId="3" applyFont="1" applyBorder="1" applyAlignment="1" applyProtection="1">
      <alignment vertical="center"/>
      <protection hidden="1"/>
    </xf>
    <xf numFmtId="0" fontId="15" fillId="0" borderId="0" xfId="24" applyFont="1" applyAlignment="1" applyProtection="1">
      <alignment vertical="center"/>
      <protection hidden="1"/>
    </xf>
    <xf numFmtId="0" fontId="16" fillId="0" borderId="0" xfId="24" applyFont="1" applyAlignment="1" applyProtection="1">
      <alignment vertical="center"/>
      <protection hidden="1"/>
    </xf>
    <xf numFmtId="0" fontId="15" fillId="0" borderId="0" xfId="3" applyFont="1" applyAlignment="1">
      <alignment horizontal="right" vertical="top"/>
    </xf>
    <xf numFmtId="0" fontId="15" fillId="0" borderId="0" xfId="3" applyFont="1" applyAlignment="1">
      <alignment vertical="top"/>
    </xf>
    <xf numFmtId="0" fontId="12" fillId="0" borderId="0" xfId="5" applyFont="1" applyProtection="1">
      <protection hidden="1"/>
    </xf>
    <xf numFmtId="0" fontId="9" fillId="5" borderId="0" xfId="5" applyFill="1" applyAlignment="1">
      <alignment vertical="top"/>
    </xf>
    <xf numFmtId="0" fontId="50" fillId="2" borderId="4" xfId="5" applyFont="1" applyFill="1" applyBorder="1" applyAlignment="1" applyProtection="1">
      <alignment horizontal="center" vertical="center"/>
      <protection hidden="1"/>
    </xf>
    <xf numFmtId="0" fontId="50" fillId="2" borderId="4" xfId="5" applyFont="1" applyFill="1" applyBorder="1" applyAlignment="1" applyProtection="1">
      <alignment horizontal="left" vertical="center"/>
      <protection hidden="1"/>
    </xf>
    <xf numFmtId="4" fontId="50" fillId="2" borderId="4" xfId="5" applyNumberFormat="1" applyFont="1" applyFill="1" applyBorder="1" applyAlignment="1" applyProtection="1">
      <alignment horizontal="center" vertical="center"/>
      <protection hidden="1"/>
    </xf>
    <xf numFmtId="4" fontId="51" fillId="0" borderId="0" xfId="3" applyNumberFormat="1" applyFont="1" applyBorder="1" applyAlignment="1" applyProtection="1">
      <alignment horizontal="center" vertical="center"/>
      <protection hidden="1"/>
    </xf>
    <xf numFmtId="44" fontId="51" fillId="0" borderId="0" xfId="13" applyFont="1" applyBorder="1" applyAlignment="1" applyProtection="1">
      <alignment horizontal="center" vertical="center"/>
      <protection hidden="1"/>
    </xf>
    <xf numFmtId="0" fontId="51" fillId="0" borderId="0" xfId="3" applyFont="1" applyBorder="1" applyAlignment="1" applyProtection="1">
      <alignment horizontal="center" vertical="center"/>
      <protection hidden="1"/>
    </xf>
    <xf numFmtId="0" fontId="2" fillId="3" borderId="18" xfId="0" applyFont="1" applyFill="1" applyBorder="1" applyAlignment="1">
      <alignment horizontal="center" vertical="center"/>
    </xf>
    <xf numFmtId="0" fontId="2" fillId="3" borderId="0" xfId="0" applyFont="1" applyFill="1" applyAlignment="1">
      <alignment horizontal="center" vertical="center"/>
    </xf>
    <xf numFmtId="0" fontId="2" fillId="3" borderId="23" xfId="0" applyFont="1" applyFill="1" applyBorder="1" applyAlignment="1">
      <alignment horizontal="center" vertical="center"/>
    </xf>
    <xf numFmtId="0" fontId="21" fillId="0" borderId="4" xfId="0" applyFont="1" applyBorder="1" applyAlignment="1">
      <alignment horizontal="left" vertical="top" wrapText="1"/>
    </xf>
    <xf numFmtId="0" fontId="31" fillId="5" borderId="0" xfId="0" applyFont="1" applyFill="1"/>
    <xf numFmtId="0" fontId="27" fillId="5" borderId="1" xfId="27" applyFont="1" applyFill="1" applyBorder="1" applyAlignment="1">
      <alignment horizontal="center" vertical="center" wrapText="1"/>
    </xf>
    <xf numFmtId="0" fontId="28" fillId="5" borderId="4" xfId="0" applyFont="1" applyFill="1" applyBorder="1" applyAlignment="1">
      <alignment horizontal="center" vertical="center" wrapText="1"/>
    </xf>
    <xf numFmtId="0" fontId="38" fillId="5" borderId="4" xfId="0" applyFont="1" applyFill="1" applyBorder="1" applyAlignment="1">
      <alignment horizontal="left" vertical="top" wrapText="1"/>
    </xf>
    <xf numFmtId="0" fontId="38" fillId="5" borderId="4" xfId="0" applyFont="1" applyFill="1" applyBorder="1" applyAlignment="1">
      <alignment horizontal="center" vertical="center" wrapText="1"/>
    </xf>
    <xf numFmtId="0" fontId="9" fillId="5" borderId="1" xfId="27" applyFill="1" applyBorder="1" applyAlignment="1">
      <alignment horizontal="center" vertical="center" wrapText="1"/>
    </xf>
    <xf numFmtId="0" fontId="28" fillId="5" borderId="4" xfId="0" applyFont="1" applyFill="1" applyBorder="1" applyAlignment="1">
      <alignment horizontal="center" vertical="center"/>
    </xf>
    <xf numFmtId="0" fontId="28" fillId="5" borderId="4" xfId="0" applyFont="1" applyFill="1" applyBorder="1" applyAlignment="1">
      <alignment horizontal="left" vertical="top" wrapText="1"/>
    </xf>
    <xf numFmtId="43" fontId="29" fillId="5" borderId="3" xfId="1" applyFont="1" applyFill="1" applyBorder="1" applyAlignment="1">
      <alignment horizontal="right" vertical="center"/>
    </xf>
    <xf numFmtId="0" fontId="37" fillId="5" borderId="1" xfId="27" applyFont="1" applyFill="1" applyBorder="1" applyAlignment="1">
      <alignment horizontal="center" vertical="center" wrapText="1"/>
    </xf>
    <xf numFmtId="0" fontId="38" fillId="5" borderId="4" xfId="0" applyFont="1" applyFill="1" applyBorder="1" applyAlignment="1">
      <alignment horizontal="center" vertical="center"/>
    </xf>
    <xf numFmtId="0" fontId="41" fillId="5" borderId="4" xfId="0" applyFont="1" applyFill="1" applyBorder="1" applyAlignment="1">
      <alignment horizontal="left" vertical="top" wrapText="1"/>
    </xf>
    <xf numFmtId="43" fontId="39" fillId="5" borderId="3" xfId="1" applyFont="1" applyFill="1" applyBorder="1" applyAlignment="1">
      <alignment horizontal="right" vertical="center"/>
    </xf>
    <xf numFmtId="0" fontId="38" fillId="5" borderId="7" xfId="0" applyFont="1" applyFill="1" applyBorder="1" applyAlignment="1">
      <alignment horizontal="left" vertical="top" wrapText="1"/>
    </xf>
    <xf numFmtId="43" fontId="39" fillId="5" borderId="3" xfId="1" applyFont="1" applyFill="1" applyBorder="1" applyAlignment="1">
      <alignment horizontal="center" vertical="center"/>
    </xf>
    <xf numFmtId="43" fontId="31" fillId="0" borderId="0" xfId="0" applyNumberFormat="1" applyFont="1"/>
    <xf numFmtId="0" fontId="18" fillId="3" borderId="22" xfId="26" applyFont="1" applyFill="1" applyBorder="1" applyAlignment="1">
      <alignment horizontal="left" vertical="center"/>
    </xf>
    <xf numFmtId="0" fontId="28" fillId="5" borderId="3" xfId="0" applyFont="1" applyFill="1" applyBorder="1" applyAlignment="1">
      <alignment horizontal="left" vertical="top" wrapText="1"/>
    </xf>
    <xf numFmtId="0" fontId="42" fillId="5" borderId="3" xfId="57" applyFont="1" applyFill="1" applyBorder="1" applyAlignment="1">
      <alignment horizontal="left" vertical="center" wrapText="1"/>
    </xf>
    <xf numFmtId="0" fontId="41" fillId="5" borderId="3" xfId="0" applyFont="1" applyFill="1" applyBorder="1" applyAlignment="1">
      <alignment horizontal="left" vertical="top" wrapText="1"/>
    </xf>
    <xf numFmtId="0" fontId="38" fillId="5" borderId="3" xfId="0" applyFont="1" applyFill="1" applyBorder="1" applyAlignment="1">
      <alignment horizontal="left" vertical="top" wrapText="1"/>
    </xf>
    <xf numFmtId="43" fontId="39" fillId="5" borderId="4" xfId="1" applyFont="1" applyFill="1" applyBorder="1" applyAlignment="1">
      <alignment horizontal="right" vertical="center"/>
    </xf>
    <xf numFmtId="43" fontId="29" fillId="5" borderId="4" xfId="1" applyFont="1" applyFill="1" applyBorder="1" applyAlignment="1">
      <alignment horizontal="left" vertical="center"/>
    </xf>
    <xf numFmtId="43" fontId="39" fillId="5" borderId="4" xfId="1" applyFont="1" applyFill="1" applyBorder="1" applyAlignment="1">
      <alignment horizontal="left" vertical="center"/>
    </xf>
    <xf numFmtId="43" fontId="29" fillId="5" borderId="4" xfId="1" applyFont="1" applyFill="1" applyBorder="1" applyAlignment="1">
      <alignment horizontal="center" vertical="center"/>
    </xf>
    <xf numFmtId="43" fontId="39" fillId="5" borderId="4" xfId="1" applyFont="1" applyFill="1" applyBorder="1" applyAlignment="1">
      <alignment horizontal="center" vertical="center"/>
    </xf>
    <xf numFmtId="0" fontId="48" fillId="5" borderId="0" xfId="57" applyFont="1" applyFill="1" applyAlignment="1">
      <alignment horizontal="left" wrapText="1"/>
    </xf>
    <xf numFmtId="0" fontId="38" fillId="5" borderId="4" xfId="57" applyFont="1" applyFill="1" applyBorder="1" applyAlignment="1">
      <alignment horizontal="center" vertical="center"/>
    </xf>
    <xf numFmtId="43" fontId="39" fillId="5" borderId="4" xfId="70" applyFont="1" applyFill="1" applyBorder="1" applyAlignment="1">
      <alignment horizontal="left" vertical="center" wrapText="1"/>
    </xf>
    <xf numFmtId="0" fontId="28" fillId="5" borderId="7" xfId="0" applyFont="1" applyFill="1" applyBorder="1" applyAlignment="1">
      <alignment horizontal="left" vertical="top" wrapText="1"/>
    </xf>
    <xf numFmtId="0" fontId="28" fillId="5" borderId="8" xfId="0" applyFont="1" applyFill="1" applyBorder="1" applyAlignment="1">
      <alignment horizontal="center" vertical="center" wrapText="1"/>
    </xf>
    <xf numFmtId="43" fontId="29" fillId="5" borderId="8" xfId="1" applyFont="1" applyFill="1" applyBorder="1" applyAlignment="1">
      <alignment horizontal="center" vertical="center"/>
    </xf>
    <xf numFmtId="0" fontId="38" fillId="5" borderId="8" xfId="0" applyFont="1" applyFill="1" applyBorder="1" applyAlignment="1">
      <alignment horizontal="center" vertical="center" wrapText="1"/>
    </xf>
    <xf numFmtId="43" fontId="39" fillId="5" borderId="8" xfId="1" applyFont="1" applyFill="1" applyBorder="1" applyAlignment="1">
      <alignment horizontal="center" vertical="center"/>
    </xf>
    <xf numFmtId="0" fontId="21" fillId="5" borderId="7" xfId="0" applyFont="1" applyFill="1" applyBorder="1" applyAlignment="1">
      <alignment horizontal="left" vertical="top" wrapText="1"/>
    </xf>
    <xf numFmtId="0" fontId="21" fillId="5" borderId="4" xfId="0" applyFont="1" applyFill="1" applyBorder="1" applyAlignment="1">
      <alignment horizontal="left" vertical="top" wrapText="1"/>
    </xf>
    <xf numFmtId="0" fontId="21" fillId="5" borderId="4" xfId="0" applyFont="1" applyFill="1" applyBorder="1" applyAlignment="1">
      <alignment horizontal="center" vertical="center"/>
    </xf>
    <xf numFmtId="0" fontId="21" fillId="5" borderId="8" xfId="0" applyFont="1" applyFill="1" applyBorder="1" applyAlignment="1">
      <alignment horizontal="center" vertical="center" wrapText="1"/>
    </xf>
    <xf numFmtId="43" fontId="29" fillId="5" borderId="3" xfId="1" applyFont="1" applyFill="1" applyBorder="1" applyAlignment="1">
      <alignment horizontal="center" vertical="center"/>
    </xf>
    <xf numFmtId="0" fontId="21" fillId="5" borderId="3" xfId="0" applyFont="1" applyFill="1" applyBorder="1" applyAlignment="1">
      <alignment horizontal="left" vertical="top" wrapText="1"/>
    </xf>
    <xf numFmtId="0" fontId="27" fillId="5" borderId="28" xfId="27" applyFont="1" applyFill="1" applyBorder="1" applyAlignment="1">
      <alignment horizontal="center" vertical="center" wrapText="1"/>
    </xf>
    <xf numFmtId="0" fontId="28" fillId="5" borderId="8" xfId="0" applyFont="1" applyFill="1" applyBorder="1" applyAlignment="1">
      <alignment horizontal="center" vertical="center"/>
    </xf>
    <xf numFmtId="0" fontId="38" fillId="5" borderId="8" xfId="0" applyFont="1" applyFill="1" applyBorder="1" applyAlignment="1">
      <alignment horizontal="center" vertical="center"/>
    </xf>
    <xf numFmtId="0" fontId="27" fillId="5" borderId="8" xfId="0" applyFont="1" applyFill="1" applyBorder="1" applyAlignment="1">
      <alignment horizontal="center" vertical="center"/>
    </xf>
    <xf numFmtId="0" fontId="27" fillId="5" borderId="7" xfId="0" applyFont="1" applyFill="1" applyBorder="1" applyAlignment="1">
      <alignment horizontal="left" vertical="top" wrapText="1"/>
    </xf>
    <xf numFmtId="0" fontId="27" fillId="5" borderId="8" xfId="0" applyFont="1" applyFill="1" applyBorder="1" applyAlignment="1">
      <alignment horizontal="center" vertical="center" wrapText="1"/>
    </xf>
    <xf numFmtId="43" fontId="37" fillId="5" borderId="3" xfId="1" applyFont="1" applyFill="1" applyBorder="1" applyAlignment="1">
      <alignment horizontal="center" vertical="center"/>
    </xf>
    <xf numFmtId="43" fontId="29" fillId="5" borderId="3" xfId="1" applyFont="1" applyFill="1" applyBorder="1" applyAlignment="1">
      <alignment horizontal="left" vertical="center"/>
    </xf>
    <xf numFmtId="0" fontId="27" fillId="5" borderId="4" xfId="27" applyFont="1" applyFill="1" applyBorder="1" applyAlignment="1">
      <alignment horizontal="center" vertical="center" wrapText="1"/>
    </xf>
    <xf numFmtId="0" fontId="9" fillId="5" borderId="4" xfId="27" applyFill="1" applyBorder="1" applyAlignment="1">
      <alignment horizontal="center" vertical="center" wrapText="1"/>
    </xf>
    <xf numFmtId="0" fontId="37" fillId="5" borderId="4" xfId="27" applyFont="1" applyFill="1" applyBorder="1" applyAlignment="1">
      <alignment horizontal="center" vertical="center" wrapText="1"/>
    </xf>
    <xf numFmtId="0" fontId="21" fillId="5" borderId="4" xfId="0" applyFont="1" applyFill="1" applyBorder="1" applyAlignment="1">
      <alignment horizontal="center" vertical="center" wrapText="1"/>
    </xf>
    <xf numFmtId="0" fontId="9" fillId="0" borderId="1" xfId="27" applyBorder="1" applyAlignment="1">
      <alignment horizontal="center" vertical="center" wrapText="1"/>
    </xf>
    <xf numFmtId="0" fontId="5" fillId="6" borderId="9" xfId="0" applyFont="1" applyFill="1" applyBorder="1" applyAlignment="1">
      <alignment horizontal="left" vertical="top" wrapText="1"/>
    </xf>
    <xf numFmtId="49" fontId="9" fillId="3" borderId="18" xfId="0" applyNumberFormat="1" applyFont="1" applyFill="1" applyBorder="1" applyAlignment="1">
      <alignment horizontal="left"/>
    </xf>
    <xf numFmtId="0" fontId="9" fillId="3" borderId="0" xfId="0" applyFont="1" applyFill="1" applyAlignment="1">
      <alignment horizontal="left"/>
    </xf>
    <xf numFmtId="0" fontId="51" fillId="0" borderId="0" xfId="3" applyFont="1" applyBorder="1" applyAlignment="1" applyProtection="1">
      <alignment vertical="center"/>
      <protection hidden="1"/>
    </xf>
    <xf numFmtId="0" fontId="50" fillId="5" borderId="0" xfId="0" applyFont="1" applyFill="1" applyAlignment="1">
      <alignment vertical="center"/>
    </xf>
    <xf numFmtId="0" fontId="50" fillId="0" borderId="0" xfId="0" applyFont="1" applyAlignment="1">
      <alignment horizontal="center" vertical="center"/>
    </xf>
    <xf numFmtId="0" fontId="51" fillId="0" borderId="0" xfId="0" applyFont="1" applyAlignment="1">
      <alignment horizontal="center" vertical="center"/>
    </xf>
    <xf numFmtId="0" fontId="50" fillId="0" borderId="0" xfId="3" applyFont="1" applyBorder="1" applyAlignment="1" applyProtection="1">
      <alignment horizontal="center" vertical="center"/>
      <protection hidden="1"/>
    </xf>
    <xf numFmtId="14" fontId="50" fillId="0" borderId="0" xfId="3" applyNumberFormat="1" applyFont="1" applyBorder="1" applyAlignment="1" applyProtection="1">
      <alignment horizontal="center" vertical="center"/>
      <protection hidden="1"/>
    </xf>
    <xf numFmtId="4" fontId="50" fillId="0" borderId="0" xfId="3" applyNumberFormat="1" applyFont="1" applyBorder="1" applyAlignment="1" applyProtection="1">
      <alignment horizontal="center" vertical="center"/>
      <protection hidden="1"/>
    </xf>
    <xf numFmtId="44" fontId="50" fillId="0" borderId="0" xfId="13" applyFont="1" applyBorder="1" applyAlignment="1" applyProtection="1">
      <alignment horizontal="center" vertical="center"/>
      <protection hidden="1"/>
    </xf>
    <xf numFmtId="0" fontId="51" fillId="0" borderId="0" xfId="24" applyFont="1" applyAlignment="1" applyProtection="1">
      <alignment horizontal="center" vertical="center"/>
      <protection hidden="1"/>
    </xf>
    <xf numFmtId="14" fontId="51" fillId="0" borderId="0" xfId="3" applyNumberFormat="1" applyFont="1" applyBorder="1" applyAlignment="1" applyProtection="1">
      <alignment horizontal="center" vertical="center"/>
      <protection hidden="1"/>
    </xf>
    <xf numFmtId="44" fontId="51" fillId="0" borderId="0" xfId="13" applyFont="1" applyFill="1" applyBorder="1" applyAlignment="1" applyProtection="1">
      <alignment horizontal="center" vertical="center"/>
      <protection hidden="1"/>
    </xf>
    <xf numFmtId="0" fontId="2" fillId="0" borderId="0" xfId="3" applyFont="1" applyBorder="1" applyAlignment="1" applyProtection="1">
      <alignment vertical="center"/>
      <protection hidden="1"/>
    </xf>
    <xf numFmtId="1" fontId="51" fillId="0" borderId="0" xfId="0" applyNumberFormat="1" applyFont="1" applyAlignment="1">
      <alignment horizontal="center" vertical="center"/>
    </xf>
    <xf numFmtId="0" fontId="52" fillId="0" borderId="0" xfId="3" applyFont="1" applyBorder="1" applyAlignment="1" applyProtection="1">
      <protection hidden="1"/>
    </xf>
    <xf numFmtId="0" fontId="52" fillId="0" borderId="0" xfId="3" applyFont="1" applyBorder="1" applyAlignment="1" applyProtection="1">
      <alignment vertical="center"/>
      <protection hidden="1"/>
    </xf>
    <xf numFmtId="0" fontId="50" fillId="5" borderId="0" xfId="3" applyFont="1" applyFill="1" applyBorder="1" applyAlignment="1" applyProtection="1">
      <alignment vertical="center"/>
      <protection hidden="1"/>
    </xf>
    <xf numFmtId="0" fontId="51" fillId="0" borderId="0" xfId="3" applyFont="1" applyFill="1" applyBorder="1" applyAlignment="1" applyProtection="1">
      <alignment vertical="center"/>
      <protection hidden="1"/>
    </xf>
    <xf numFmtId="0" fontId="51" fillId="0" borderId="0" xfId="7" applyFont="1" applyBorder="1" applyAlignment="1" applyProtection="1">
      <alignment horizontal="center" vertical="center"/>
    </xf>
    <xf numFmtId="14" fontId="51" fillId="0" borderId="0" xfId="3" applyNumberFormat="1" applyFont="1" applyFill="1" applyBorder="1" applyAlignment="1" applyProtection="1">
      <alignment horizontal="center" vertical="center"/>
      <protection hidden="1"/>
    </xf>
    <xf numFmtId="2" fontId="51" fillId="0" borderId="0" xfId="0" applyNumberFormat="1" applyFont="1" applyAlignment="1">
      <alignment horizontal="center" vertical="center"/>
    </xf>
    <xf numFmtId="4" fontId="51" fillId="0" borderId="0" xfId="3" applyNumberFormat="1" applyFont="1" applyFill="1" applyBorder="1" applyAlignment="1" applyProtection="1">
      <alignment horizontal="center" vertical="center"/>
      <protection hidden="1"/>
    </xf>
    <xf numFmtId="0" fontId="50" fillId="0" borderId="0" xfId="3" applyFont="1" applyBorder="1" applyAlignment="1" applyProtection="1">
      <alignment vertical="center"/>
      <protection hidden="1"/>
    </xf>
    <xf numFmtId="0" fontId="51" fillId="0" borderId="0" xfId="0" applyFont="1"/>
    <xf numFmtId="0" fontId="53" fillId="0" borderId="0" xfId="0" applyFont="1"/>
    <xf numFmtId="0" fontId="50" fillId="0" borderId="0" xfId="3" applyFont="1" applyFill="1" applyBorder="1" applyAlignment="1" applyProtection="1">
      <alignment vertical="center"/>
      <protection hidden="1"/>
    </xf>
    <xf numFmtId="0" fontId="50" fillId="0" borderId="0" xfId="3" applyFont="1" applyFill="1" applyBorder="1" applyAlignment="1" applyProtection="1">
      <alignment horizontal="center" vertical="center"/>
      <protection hidden="1"/>
    </xf>
    <xf numFmtId="14" fontId="50" fillId="0" borderId="0" xfId="3" applyNumberFormat="1" applyFont="1" applyFill="1" applyBorder="1" applyAlignment="1" applyProtection="1">
      <alignment horizontal="center" vertical="center"/>
      <protection hidden="1"/>
    </xf>
    <xf numFmtId="4" fontId="50" fillId="0" borderId="0" xfId="3" applyNumberFormat="1" applyFont="1" applyFill="1" applyBorder="1" applyAlignment="1" applyProtection="1">
      <alignment horizontal="center" vertical="center"/>
      <protection hidden="1"/>
    </xf>
    <xf numFmtId="44" fontId="50" fillId="0" borderId="0" xfId="13" applyFont="1" applyFill="1" applyBorder="1" applyAlignment="1" applyProtection="1">
      <alignment horizontal="center" vertical="center"/>
      <protection hidden="1"/>
    </xf>
    <xf numFmtId="1" fontId="51" fillId="0" borderId="0" xfId="0" applyNumberFormat="1" applyFont="1"/>
    <xf numFmtId="0" fontId="53" fillId="0" borderId="0" xfId="0" applyFont="1" applyAlignment="1">
      <alignment vertical="center"/>
    </xf>
    <xf numFmtId="0" fontId="51" fillId="0" borderId="0" xfId="24" applyFont="1" applyAlignment="1" applyProtection="1">
      <alignment vertical="center"/>
      <protection hidden="1"/>
    </xf>
    <xf numFmtId="14" fontId="51" fillId="0" borderId="0" xfId="3" applyNumberFormat="1" applyFont="1" applyFill="1" applyBorder="1" applyAlignment="1" applyProtection="1">
      <alignment vertical="center"/>
      <protection hidden="1"/>
    </xf>
    <xf numFmtId="4" fontId="51" fillId="0" borderId="0" xfId="3" applyNumberFormat="1" applyFont="1" applyFill="1" applyBorder="1" applyAlignment="1" applyProtection="1">
      <alignment vertical="center"/>
      <protection hidden="1"/>
    </xf>
    <xf numFmtId="44" fontId="51" fillId="0" borderId="0" xfId="13" applyFont="1" applyFill="1" applyBorder="1" applyAlignment="1" applyProtection="1">
      <alignment vertical="center"/>
      <protection hidden="1"/>
    </xf>
    <xf numFmtId="0" fontId="51" fillId="0" borderId="0" xfId="0" applyFont="1" applyAlignment="1">
      <alignment vertical="center"/>
    </xf>
    <xf numFmtId="0" fontId="50" fillId="5" borderId="0" xfId="0" applyFont="1" applyFill="1" applyAlignment="1">
      <alignment horizontal="left" vertical="center"/>
    </xf>
    <xf numFmtId="0" fontId="51" fillId="5" borderId="0" xfId="0" applyFont="1" applyFill="1" applyAlignment="1">
      <alignment horizontal="left"/>
    </xf>
    <xf numFmtId="0" fontId="51" fillId="0" borderId="0" xfId="0" applyFont="1" applyAlignment="1">
      <alignment horizontal="center"/>
    </xf>
    <xf numFmtId="0" fontId="52" fillId="5" borderId="0" xfId="3" applyFont="1" applyFill="1" applyBorder="1" applyAlignment="1" applyProtection="1">
      <alignment vertical="center"/>
      <protection hidden="1"/>
    </xf>
    <xf numFmtId="0" fontId="54" fillId="5" borderId="0" xfId="0" applyFont="1" applyFill="1" applyAlignment="1">
      <alignment vertical="center"/>
    </xf>
    <xf numFmtId="0" fontId="51" fillId="5" borderId="0" xfId="3" applyFont="1" applyFill="1" applyBorder="1" applyAlignment="1" applyProtection="1">
      <alignment vertical="center"/>
      <protection hidden="1"/>
    </xf>
    <xf numFmtId="0" fontId="51" fillId="5" borderId="0" xfId="0" applyFont="1" applyFill="1" applyAlignment="1">
      <alignment horizontal="center" vertical="center"/>
    </xf>
    <xf numFmtId="0" fontId="51" fillId="5" borderId="0" xfId="24" applyFont="1" applyFill="1" applyAlignment="1" applyProtection="1">
      <alignment horizontal="center" vertical="center"/>
      <protection hidden="1"/>
    </xf>
    <xf numFmtId="0" fontId="51" fillId="0" borderId="0" xfId="0" applyFont="1" applyAlignment="1">
      <alignment horizontal="left"/>
    </xf>
    <xf numFmtId="0" fontId="54" fillId="0" borderId="0" xfId="0" applyFont="1" applyAlignment="1">
      <alignment vertical="center"/>
    </xf>
    <xf numFmtId="0" fontId="11" fillId="0" borderId="0" xfId="24" applyFont="1" applyProtection="1">
      <protection hidden="1"/>
    </xf>
    <xf numFmtId="0" fontId="51" fillId="5" borderId="0" xfId="0" applyFont="1" applyFill="1" applyAlignment="1">
      <alignment vertical="center"/>
    </xf>
    <xf numFmtId="14" fontId="50" fillId="5" borderId="0" xfId="3" applyNumberFormat="1" applyFont="1" applyFill="1" applyBorder="1" applyAlignment="1" applyProtection="1">
      <alignment vertical="center"/>
      <protection hidden="1"/>
    </xf>
    <xf numFmtId="4" fontId="50" fillId="5" borderId="0" xfId="3" applyNumberFormat="1" applyFont="1" applyFill="1" applyBorder="1" applyAlignment="1" applyProtection="1">
      <alignment vertical="center"/>
      <protection hidden="1"/>
    </xf>
    <xf numFmtId="44" fontId="50" fillId="5" borderId="0" xfId="13" applyFont="1" applyFill="1" applyBorder="1" applyAlignment="1" applyProtection="1">
      <alignment vertical="center"/>
      <protection hidden="1"/>
    </xf>
    <xf numFmtId="0" fontId="51" fillId="5" borderId="0" xfId="7" applyFont="1" applyFill="1" applyBorder="1" applyAlignment="1" applyProtection="1">
      <alignment horizontal="center" vertical="center"/>
    </xf>
    <xf numFmtId="14" fontId="51" fillId="5" borderId="0" xfId="3" applyNumberFormat="1" applyFont="1" applyFill="1" applyBorder="1" applyAlignment="1" applyProtection="1">
      <alignment horizontal="center" vertical="center"/>
      <protection hidden="1"/>
    </xf>
    <xf numFmtId="4" fontId="51" fillId="5" borderId="0" xfId="3" applyNumberFormat="1" applyFont="1" applyFill="1" applyBorder="1" applyAlignment="1" applyProtection="1">
      <alignment vertical="center"/>
      <protection hidden="1"/>
    </xf>
    <xf numFmtId="44" fontId="51" fillId="5" borderId="0" xfId="13" applyFont="1" applyFill="1" applyBorder="1" applyAlignment="1" applyProtection="1">
      <alignment vertical="center"/>
      <protection hidden="1"/>
    </xf>
    <xf numFmtId="0" fontId="51" fillId="5" borderId="0" xfId="0" applyFont="1" applyFill="1"/>
    <xf numFmtId="0" fontId="51" fillId="5" borderId="0" xfId="0" applyFont="1" applyFill="1" applyAlignment="1">
      <alignment horizontal="center"/>
    </xf>
    <xf numFmtId="0" fontId="52" fillId="0" borderId="0" xfId="24" applyFont="1" applyProtection="1">
      <protection hidden="1"/>
    </xf>
    <xf numFmtId="0" fontId="52" fillId="0" borderId="0" xfId="24" applyFont="1" applyAlignment="1" applyProtection="1">
      <alignment vertical="center"/>
      <protection hidden="1"/>
    </xf>
    <xf numFmtId="4" fontId="51" fillId="0" borderId="0" xfId="24" applyNumberFormat="1" applyFont="1" applyAlignment="1" applyProtection="1">
      <alignment horizontal="center" vertical="center"/>
      <protection hidden="1"/>
    </xf>
    <xf numFmtId="44" fontId="51" fillId="0" borderId="0" xfId="9" applyFont="1" applyBorder="1" applyAlignment="1" applyProtection="1">
      <alignment horizontal="center" vertical="center"/>
      <protection hidden="1"/>
    </xf>
    <xf numFmtId="0" fontId="12" fillId="0" borderId="0" xfId="24" applyFont="1" applyProtection="1">
      <protection hidden="1"/>
    </xf>
    <xf numFmtId="0" fontId="19" fillId="5" borderId="0" xfId="0" applyFont="1" applyFill="1" applyAlignment="1">
      <alignment vertical="center"/>
    </xf>
    <xf numFmtId="0" fontId="16" fillId="0" borderId="0" xfId="0" applyFont="1" applyAlignment="1">
      <alignment horizontal="center" vertical="center"/>
    </xf>
    <xf numFmtId="0" fontId="15" fillId="0" borderId="0" xfId="0" applyFont="1" applyAlignment="1">
      <alignment horizontal="center" vertical="center"/>
    </xf>
    <xf numFmtId="0" fontId="4" fillId="0" borderId="0" xfId="0" applyFont="1" applyAlignment="1">
      <alignment horizontal="left"/>
    </xf>
    <xf numFmtId="43" fontId="20" fillId="0" borderId="0" xfId="24" applyNumberFormat="1" applyFont="1" applyProtection="1">
      <protection hidden="1"/>
    </xf>
    <xf numFmtId="44" fontId="16" fillId="0" borderId="0" xfId="9" applyFont="1" applyBorder="1" applyAlignment="1" applyProtection="1">
      <alignment horizontal="center" vertical="center"/>
      <protection hidden="1"/>
    </xf>
    <xf numFmtId="0" fontId="16" fillId="0" borderId="0" xfId="24" applyFont="1" applyAlignment="1">
      <alignment horizontal="left"/>
    </xf>
    <xf numFmtId="0" fontId="16" fillId="0" borderId="0" xfId="24" applyFont="1" applyAlignment="1">
      <alignment horizontal="center" vertical="center"/>
    </xf>
    <xf numFmtId="0" fontId="16" fillId="0" borderId="0" xfId="24" applyFont="1"/>
    <xf numFmtId="0" fontId="2" fillId="10" borderId="0" xfId="0" applyFont="1" applyFill="1" applyAlignment="1">
      <alignment horizontal="center" vertical="center" wrapText="1"/>
    </xf>
    <xf numFmtId="0" fontId="2" fillId="10" borderId="0" xfId="0" applyFont="1" applyFill="1" applyAlignment="1">
      <alignment horizontal="left" vertical="center" wrapText="1"/>
    </xf>
    <xf numFmtId="0" fontId="0" fillId="0" borderId="0" xfId="0" applyAlignment="1">
      <alignment horizontal="center" vertical="center"/>
    </xf>
    <xf numFmtId="0" fontId="16" fillId="11" borderId="34" xfId="0" applyFont="1" applyFill="1" applyBorder="1" applyAlignment="1">
      <alignment horizontal="left" vertical="center" wrapText="1"/>
    </xf>
    <xf numFmtId="0" fontId="16" fillId="11" borderId="37" xfId="0" applyFont="1" applyFill="1" applyBorder="1" applyAlignment="1">
      <alignment horizontal="left" vertical="center" wrapText="1"/>
    </xf>
    <xf numFmtId="0" fontId="16" fillId="11" borderId="39" xfId="0" applyFont="1" applyFill="1" applyBorder="1" applyAlignment="1">
      <alignment horizontal="left" vertical="center" wrapText="1"/>
    </xf>
    <xf numFmtId="0" fontId="16" fillId="10" borderId="0" xfId="0" applyFont="1" applyFill="1" applyAlignment="1">
      <alignment horizontal="left" vertical="center" wrapText="1"/>
    </xf>
    <xf numFmtId="14" fontId="9" fillId="10" borderId="0" xfId="0" applyNumberFormat="1" applyFont="1" applyFill="1" applyAlignment="1">
      <alignment horizontal="center" vertical="center" wrapText="1"/>
    </xf>
    <xf numFmtId="14" fontId="9" fillId="10" borderId="0" xfId="0" applyNumberFormat="1" applyFont="1" applyFill="1" applyAlignment="1">
      <alignment horizontal="left" vertical="center" wrapText="1"/>
    </xf>
    <xf numFmtId="0" fontId="18" fillId="0" borderId="0" xfId="0" applyFont="1" applyAlignment="1">
      <alignment horizontal="left" vertical="center"/>
    </xf>
    <xf numFmtId="0" fontId="18" fillId="0" borderId="0" xfId="0" applyFont="1" applyAlignment="1">
      <alignment horizontal="center" vertical="center"/>
    </xf>
    <xf numFmtId="0" fontId="9" fillId="0" borderId="0" xfId="0" applyFont="1" applyAlignment="1">
      <alignment horizontal="left" vertical="center"/>
    </xf>
    <xf numFmtId="0" fontId="10" fillId="0" borderId="0" xfId="0" applyFont="1" applyAlignment="1">
      <alignment horizontal="center"/>
    </xf>
    <xf numFmtId="170" fontId="10" fillId="0" borderId="0" xfId="0" applyNumberFormat="1" applyFont="1" applyAlignment="1">
      <alignment horizontal="center" vertical="center" wrapText="1"/>
    </xf>
    <xf numFmtId="0" fontId="10" fillId="0" borderId="0" xfId="0" applyFont="1" applyAlignment="1">
      <alignment horizontal="center" vertical="top"/>
    </xf>
    <xf numFmtId="2" fontId="9" fillId="0" borderId="0" xfId="0" applyNumberFormat="1" applyFont="1" applyAlignment="1">
      <alignment horizontal="center" vertical="center"/>
    </xf>
    <xf numFmtId="171" fontId="9" fillId="0" borderId="0" xfId="0" applyNumberFormat="1" applyFont="1" applyAlignment="1">
      <alignment horizontal="center" vertical="center" wrapText="1"/>
    </xf>
    <xf numFmtId="171" fontId="37" fillId="0" borderId="4" xfId="13" applyNumberFormat="1" applyFont="1" applyBorder="1" applyAlignment="1">
      <alignment horizontal="center" vertical="center" wrapText="1"/>
    </xf>
    <xf numFmtId="10" fontId="37" fillId="0" borderId="4" xfId="2" applyNumberFormat="1" applyFont="1" applyBorder="1" applyAlignment="1">
      <alignment horizontal="center" vertical="center" wrapText="1"/>
    </xf>
    <xf numFmtId="0" fontId="3" fillId="0" borderId="0" xfId="0" applyFont="1" applyAlignment="1">
      <alignment horizontal="center" vertical="center"/>
    </xf>
    <xf numFmtId="10" fontId="9" fillId="0" borderId="0" xfId="0" applyNumberFormat="1" applyFont="1" applyAlignment="1">
      <alignment horizontal="center" vertical="center" wrapText="1"/>
    </xf>
    <xf numFmtId="0" fontId="57" fillId="12" borderId="0" xfId="0" applyFont="1" applyFill="1" applyAlignment="1">
      <alignment horizontal="center" vertical="top" wrapText="1"/>
    </xf>
    <xf numFmtId="0" fontId="57" fillId="12" borderId="0" xfId="0" applyFont="1" applyFill="1" applyAlignment="1">
      <alignment horizontal="left" vertical="top" wrapText="1"/>
    </xf>
    <xf numFmtId="0" fontId="56" fillId="12" borderId="4" xfId="0" applyFont="1" applyFill="1" applyBorder="1" applyAlignment="1">
      <alignment horizontal="center" vertical="top" wrapText="1"/>
    </xf>
    <xf numFmtId="0" fontId="11" fillId="0" borderId="0" xfId="5" applyFont="1" applyProtection="1">
      <protection hidden="1"/>
    </xf>
    <xf numFmtId="0" fontId="2" fillId="5" borderId="0" xfId="26" applyFont="1" applyFill="1" applyAlignment="1">
      <alignment horizontal="left" vertical="center" wrapText="1"/>
    </xf>
    <xf numFmtId="0" fontId="2" fillId="5" borderId="0" xfId="26" applyFont="1" applyFill="1" applyAlignment="1">
      <alignment horizontal="center" vertical="center" wrapText="1"/>
    </xf>
    <xf numFmtId="0" fontId="2" fillId="5" borderId="0" xfId="26" applyFont="1" applyFill="1" applyAlignment="1">
      <alignment horizontal="center" wrapText="1"/>
    </xf>
    <xf numFmtId="4" fontId="2" fillId="5" borderId="0" xfId="13" applyNumberFormat="1" applyFont="1" applyFill="1" applyAlignment="1">
      <alignment wrapText="1"/>
    </xf>
    <xf numFmtId="4" fontId="12" fillId="0" borderId="0" xfId="5" applyNumberFormat="1" applyFont="1" applyAlignment="1" applyProtection="1">
      <alignment horizontal="center" vertical="center"/>
      <protection hidden="1"/>
    </xf>
    <xf numFmtId="0" fontId="12" fillId="0" borderId="0" xfId="5" applyFont="1" applyAlignment="1" applyProtection="1">
      <alignment horizontal="center" vertical="center" wrapText="1"/>
      <protection hidden="1"/>
    </xf>
    <xf numFmtId="0" fontId="3" fillId="0" borderId="45" xfId="8" applyFont="1" applyBorder="1" applyAlignment="1">
      <alignment horizontal="center" vertical="center"/>
    </xf>
    <xf numFmtId="0" fontId="3" fillId="0" borderId="26" xfId="0" applyFont="1" applyBorder="1"/>
    <xf numFmtId="0" fontId="3" fillId="0" borderId="0" xfId="0" applyFont="1" applyAlignment="1">
      <alignment horizontal="center"/>
    </xf>
    <xf numFmtId="0" fontId="3" fillId="0" borderId="27" xfId="0" applyFont="1" applyBorder="1"/>
    <xf numFmtId="10" fontId="3" fillId="0" borderId="46" xfId="1" applyNumberFormat="1" applyFont="1" applyBorder="1" applyAlignment="1">
      <alignment horizontal="right"/>
    </xf>
    <xf numFmtId="10" fontId="2" fillId="3" borderId="49" xfId="2" applyNumberFormat="1" applyFont="1" applyFill="1" applyBorder="1" applyAlignment="1">
      <alignment vertical="center"/>
    </xf>
    <xf numFmtId="0" fontId="18" fillId="9" borderId="34" xfId="0" applyFont="1" applyFill="1" applyBorder="1" applyAlignment="1">
      <alignment horizontal="center" vertical="center" wrapText="1"/>
    </xf>
    <xf numFmtId="166" fontId="2" fillId="10" borderId="0" xfId="0" applyNumberFormat="1" applyFont="1" applyFill="1" applyAlignment="1">
      <alignment horizontal="center" vertical="center" wrapText="1"/>
    </xf>
    <xf numFmtId="166" fontId="9" fillId="10" borderId="0" xfId="0" applyNumberFormat="1" applyFont="1" applyFill="1" applyAlignment="1">
      <alignment horizontal="center" vertical="center" wrapText="1"/>
    </xf>
    <xf numFmtId="166" fontId="9" fillId="0" borderId="0" xfId="0" applyNumberFormat="1" applyFont="1" applyAlignment="1">
      <alignment horizontal="center" vertical="center"/>
    </xf>
    <xf numFmtId="0" fontId="59" fillId="5" borderId="0" xfId="0" applyFont="1" applyFill="1" applyAlignment="1">
      <alignment horizontal="right" vertical="top" wrapText="1"/>
    </xf>
    <xf numFmtId="4" fontId="59" fillId="5" borderId="0" xfId="0" applyNumberFormat="1" applyFont="1" applyFill="1" applyAlignment="1">
      <alignment horizontal="right" vertical="top" wrapText="1"/>
    </xf>
    <xf numFmtId="0" fontId="58" fillId="5" borderId="55" xfId="0" applyFont="1" applyFill="1" applyBorder="1" applyAlignment="1">
      <alignment horizontal="left" vertical="top" wrapText="1"/>
    </xf>
    <xf numFmtId="0" fontId="0" fillId="0" borderId="0" xfId="0" applyAlignment="1">
      <alignment vertical="center"/>
    </xf>
    <xf numFmtId="0" fontId="56" fillId="14" borderId="4" xfId="0" applyFont="1" applyFill="1" applyBorder="1" applyAlignment="1">
      <alignment horizontal="center" vertical="top" wrapText="1"/>
    </xf>
    <xf numFmtId="0" fontId="56" fillId="14" borderId="4" xfId="0" applyFont="1" applyFill="1" applyBorder="1" applyAlignment="1">
      <alignment horizontal="left" vertical="center" wrapText="1"/>
    </xf>
    <xf numFmtId="0" fontId="56" fillId="14" borderId="4" xfId="0" applyFont="1" applyFill="1" applyBorder="1" applyAlignment="1">
      <alignment horizontal="center" vertical="center" wrapText="1"/>
    </xf>
    <xf numFmtId="0" fontId="56" fillId="14" borderId="4" xfId="0" applyFont="1" applyFill="1" applyBorder="1" applyAlignment="1">
      <alignment horizontal="right" vertical="center" wrapText="1"/>
    </xf>
    <xf numFmtId="0" fontId="58" fillId="5" borderId="4" xfId="0" applyFont="1" applyFill="1" applyBorder="1" applyAlignment="1">
      <alignment horizontal="center" vertical="top" wrapText="1"/>
    </xf>
    <xf numFmtId="0" fontId="58" fillId="5" borderId="4" xfId="0" applyFont="1" applyFill="1" applyBorder="1" applyAlignment="1">
      <alignment horizontal="left" vertical="center" wrapText="1"/>
    </xf>
    <xf numFmtId="0" fontId="58" fillId="5" borderId="4" xfId="0" applyFont="1" applyFill="1" applyBorder="1" applyAlignment="1">
      <alignment horizontal="center" vertical="center" wrapText="1"/>
    </xf>
    <xf numFmtId="0" fontId="59" fillId="5" borderId="4" xfId="0" applyFont="1" applyFill="1" applyBorder="1" applyAlignment="1">
      <alignment horizontal="center" vertical="top" wrapText="1"/>
    </xf>
    <xf numFmtId="0" fontId="59" fillId="5" borderId="4" xfId="0" applyFont="1" applyFill="1" applyBorder="1" applyAlignment="1">
      <alignment horizontal="left" vertical="center" wrapText="1"/>
    </xf>
    <xf numFmtId="0" fontId="59" fillId="5" borderId="4" xfId="0" applyFont="1" applyFill="1" applyBorder="1" applyAlignment="1">
      <alignment horizontal="center" vertical="center" wrapText="1"/>
    </xf>
    <xf numFmtId="172" fontId="59" fillId="5" borderId="4" xfId="0" applyNumberFormat="1" applyFont="1" applyFill="1" applyBorder="1" applyAlignment="1">
      <alignment horizontal="right" vertical="center" wrapText="1"/>
    </xf>
    <xf numFmtId="4" fontId="59" fillId="5" borderId="4" xfId="0" applyNumberFormat="1" applyFont="1" applyFill="1" applyBorder="1" applyAlignment="1">
      <alignment horizontal="right" vertical="center" wrapText="1"/>
    </xf>
    <xf numFmtId="0" fontId="22" fillId="5" borderId="4" xfId="0" applyFont="1" applyFill="1" applyBorder="1" applyAlignment="1">
      <alignment horizontal="left" vertical="center" wrapText="1"/>
    </xf>
    <xf numFmtId="0" fontId="22" fillId="5" borderId="4" xfId="0" applyFont="1" applyFill="1" applyBorder="1" applyAlignment="1">
      <alignment horizontal="center" vertical="center" wrapText="1"/>
    </xf>
    <xf numFmtId="172" fontId="22" fillId="5" borderId="4" xfId="0" applyNumberFormat="1" applyFont="1" applyFill="1" applyBorder="1" applyAlignment="1">
      <alignment horizontal="right" vertical="center" wrapText="1"/>
    </xf>
    <xf numFmtId="4" fontId="22" fillId="5" borderId="4" xfId="0" applyNumberFormat="1" applyFont="1" applyFill="1" applyBorder="1" applyAlignment="1">
      <alignment horizontal="right" vertical="center" wrapText="1"/>
    </xf>
    <xf numFmtId="0" fontId="59" fillId="5" borderId="4" xfId="0" applyFont="1" applyFill="1" applyBorder="1" applyAlignment="1">
      <alignment horizontal="left" vertical="top" wrapText="1"/>
    </xf>
    <xf numFmtId="172" fontId="59" fillId="5" borderId="4" xfId="0" applyNumberFormat="1" applyFont="1" applyFill="1" applyBorder="1" applyAlignment="1">
      <alignment horizontal="right" vertical="top" wrapText="1"/>
    </xf>
    <xf numFmtId="4" fontId="59" fillId="5" borderId="4" xfId="0" applyNumberFormat="1" applyFont="1" applyFill="1" applyBorder="1" applyAlignment="1">
      <alignment horizontal="right" vertical="top" wrapText="1"/>
    </xf>
    <xf numFmtId="49" fontId="9" fillId="5" borderId="4" xfId="3" applyNumberFormat="1" applyFont="1" applyFill="1" applyBorder="1" applyAlignment="1" applyProtection="1">
      <alignment horizontal="center" vertical="center"/>
      <protection hidden="1"/>
    </xf>
    <xf numFmtId="0" fontId="9" fillId="5" borderId="4" xfId="3" applyFont="1" applyFill="1" applyBorder="1" applyAlignment="1" applyProtection="1">
      <alignment vertical="center" wrapText="1"/>
      <protection hidden="1"/>
    </xf>
    <xf numFmtId="0" fontId="9" fillId="5" borderId="4" xfId="0" applyFont="1" applyFill="1" applyBorder="1" applyAlignment="1">
      <alignment horizontal="center" vertical="center" wrapText="1"/>
    </xf>
    <xf numFmtId="0" fontId="9" fillId="5" borderId="4" xfId="0" applyFont="1" applyFill="1" applyBorder="1" applyAlignment="1">
      <alignment horizontal="center" vertical="center"/>
    </xf>
    <xf numFmtId="14" fontId="9" fillId="5" borderId="4" xfId="3" applyNumberFormat="1" applyFont="1" applyFill="1" applyBorder="1" applyAlignment="1" applyProtection="1">
      <alignment horizontal="center" vertical="center"/>
      <protection hidden="1"/>
    </xf>
    <xf numFmtId="2" fontId="9" fillId="5" borderId="4" xfId="0" applyNumberFormat="1" applyFont="1" applyFill="1" applyBorder="1" applyAlignment="1">
      <alignment horizontal="center" vertical="center"/>
    </xf>
    <xf numFmtId="44" fontId="9" fillId="5" borderId="4" xfId="13" applyFont="1" applyFill="1" applyBorder="1" applyAlignment="1" applyProtection="1">
      <alignment horizontal="center" vertical="center"/>
      <protection hidden="1"/>
    </xf>
    <xf numFmtId="44" fontId="9" fillId="5" borderId="4" xfId="13" applyFont="1" applyFill="1" applyBorder="1" applyAlignment="1" applyProtection="1">
      <alignment horizontal="right" vertical="center"/>
      <protection hidden="1"/>
    </xf>
    <xf numFmtId="0" fontId="19" fillId="5" borderId="0" xfId="0" applyFont="1" applyFill="1" applyAlignment="1">
      <alignment horizontal="center" wrapText="1" readingOrder="1"/>
    </xf>
    <xf numFmtId="0" fontId="19" fillId="5" borderId="0" xfId="0" applyFont="1" applyFill="1" applyAlignment="1">
      <alignment horizontal="left" wrapText="1" readingOrder="1"/>
    </xf>
    <xf numFmtId="173" fontId="19" fillId="5" borderId="0" xfId="0" applyNumberFormat="1" applyFont="1" applyFill="1" applyAlignment="1">
      <alignment horizontal="center" wrapText="1" readingOrder="1"/>
    </xf>
    <xf numFmtId="0" fontId="19" fillId="5" borderId="0" xfId="0" applyFont="1" applyFill="1" applyAlignment="1">
      <alignment horizontal="right" wrapText="1" readingOrder="1"/>
    </xf>
    <xf numFmtId="172" fontId="59" fillId="5" borderId="4" xfId="0" applyNumberFormat="1" applyFont="1" applyFill="1" applyBorder="1" applyAlignment="1">
      <alignment horizontal="center" vertical="center" wrapText="1"/>
    </xf>
    <xf numFmtId="0" fontId="60" fillId="15" borderId="4" xfId="0" applyFont="1" applyFill="1" applyBorder="1" applyAlignment="1">
      <alignment horizontal="center" vertical="center" wrapText="1"/>
    </xf>
    <xf numFmtId="0" fontId="60" fillId="15" borderId="4" xfId="0" applyFont="1" applyFill="1" applyBorder="1" applyAlignment="1">
      <alignment horizontal="left" vertical="top" wrapText="1"/>
    </xf>
    <xf numFmtId="4" fontId="60" fillId="15" borderId="4" xfId="0" applyNumberFormat="1" applyFont="1" applyFill="1" applyBorder="1" applyAlignment="1">
      <alignment horizontal="right" vertical="top" wrapText="1"/>
    </xf>
    <xf numFmtId="174" fontId="60" fillId="15" borderId="4" xfId="0" applyNumberFormat="1" applyFont="1" applyFill="1" applyBorder="1" applyAlignment="1">
      <alignment horizontal="right" vertical="top" wrapText="1"/>
    </xf>
    <xf numFmtId="4" fontId="58" fillId="5" borderId="4" xfId="0" applyNumberFormat="1" applyFont="1" applyFill="1" applyBorder="1" applyAlignment="1">
      <alignment horizontal="right" vertical="top" wrapText="1"/>
    </xf>
    <xf numFmtId="174" fontId="58" fillId="5" borderId="4" xfId="0" applyNumberFormat="1" applyFont="1" applyFill="1" applyBorder="1" applyAlignment="1">
      <alignment horizontal="right" vertical="top" wrapText="1"/>
    </xf>
    <xf numFmtId="0" fontId="60" fillId="15" borderId="4" xfId="0" applyFont="1" applyFill="1" applyBorder="1" applyAlignment="1">
      <alignment horizontal="left" vertical="center" wrapText="1"/>
    </xf>
    <xf numFmtId="0" fontId="61" fillId="0" borderId="4" xfId="3" applyFont="1" applyBorder="1" applyAlignment="1" applyProtection="1">
      <alignment vertical="center"/>
      <protection hidden="1"/>
    </xf>
    <xf numFmtId="44" fontId="61" fillId="0" borderId="4" xfId="13" applyFont="1" applyBorder="1" applyAlignment="1" applyProtection="1">
      <alignment horizontal="center" vertical="center"/>
      <protection hidden="1"/>
    </xf>
    <xf numFmtId="49" fontId="24" fillId="0" borderId="4" xfId="3" applyNumberFormat="1" applyBorder="1" applyAlignment="1" applyProtection="1">
      <alignment horizontal="center" vertical="center"/>
      <protection hidden="1"/>
    </xf>
    <xf numFmtId="0" fontId="62" fillId="0" borderId="4" xfId="0" applyFont="1" applyBorder="1"/>
    <xf numFmtId="0" fontId="24" fillId="0" borderId="4" xfId="0" applyFont="1" applyBorder="1" applyAlignment="1">
      <alignment horizontal="center" vertical="center"/>
    </xf>
    <xf numFmtId="0" fontId="24" fillId="0" borderId="4" xfId="24" applyFont="1" applyBorder="1" applyAlignment="1" applyProtection="1">
      <alignment horizontal="center" vertical="center"/>
      <protection hidden="1"/>
    </xf>
    <xf numFmtId="14" fontId="24" fillId="0" borderId="4" xfId="3" applyNumberFormat="1" applyFill="1" applyBorder="1" applyAlignment="1" applyProtection="1">
      <alignment horizontal="center" vertical="center"/>
      <protection hidden="1"/>
    </xf>
    <xf numFmtId="44" fontId="24" fillId="0" borderId="4" xfId="13" applyFont="1" applyFill="1" applyBorder="1" applyAlignment="1" applyProtection="1">
      <alignment horizontal="center" vertical="center"/>
      <protection hidden="1"/>
    </xf>
    <xf numFmtId="0" fontId="24" fillId="0" borderId="4" xfId="3" applyFill="1" applyBorder="1" applyAlignment="1" applyProtection="1">
      <alignment vertical="center"/>
      <protection hidden="1"/>
    </xf>
    <xf numFmtId="0" fontId="24" fillId="0" borderId="4" xfId="7" applyFont="1" applyBorder="1" applyAlignment="1" applyProtection="1">
      <alignment horizontal="center" vertical="center"/>
    </xf>
    <xf numFmtId="0" fontId="64" fillId="0" borderId="0" xfId="3" applyFont="1" applyAlignment="1" applyProtection="1">
      <protection hidden="1"/>
    </xf>
    <xf numFmtId="0" fontId="64" fillId="0" borderId="0" xfId="3" applyFont="1" applyAlignment="1" applyProtection="1">
      <alignment vertical="center"/>
      <protection hidden="1"/>
    </xf>
    <xf numFmtId="0" fontId="24" fillId="0" borderId="0" xfId="3" applyAlignment="1" applyProtection="1">
      <alignment horizontal="center" vertical="center"/>
      <protection hidden="1"/>
    </xf>
    <xf numFmtId="4" fontId="24" fillId="0" borderId="0" xfId="3" applyNumberFormat="1" applyAlignment="1" applyProtection="1">
      <alignment horizontal="center" vertical="center"/>
      <protection hidden="1"/>
    </xf>
    <xf numFmtId="4" fontId="24" fillId="0" borderId="4" xfId="3" applyNumberFormat="1" applyBorder="1" applyAlignment="1" applyProtection="1">
      <alignment horizontal="center" vertical="center"/>
      <protection hidden="1"/>
    </xf>
    <xf numFmtId="44" fontId="24" fillId="0" borderId="4" xfId="13" applyFont="1" applyBorder="1" applyAlignment="1" applyProtection="1">
      <alignment horizontal="center" vertical="center"/>
      <protection hidden="1"/>
    </xf>
    <xf numFmtId="4" fontId="24" fillId="0" borderId="4" xfId="3" applyNumberFormat="1" applyFill="1" applyBorder="1" applyAlignment="1" applyProtection="1">
      <alignment horizontal="center" vertical="center"/>
      <protection hidden="1"/>
    </xf>
    <xf numFmtId="0" fontId="24" fillId="0" borderId="4" xfId="14" applyFont="1" applyBorder="1" applyAlignment="1">
      <alignment horizontal="center" vertical="center"/>
    </xf>
    <xf numFmtId="0" fontId="24" fillId="0" borderId="0" xfId="3" applyAlignment="1"/>
    <xf numFmtId="0" fontId="24" fillId="0" borderId="0" xfId="3" applyAlignment="1">
      <alignment horizontal="center" vertical="center"/>
    </xf>
    <xf numFmtId="4" fontId="24" fillId="0" borderId="0" xfId="3" applyNumberFormat="1" applyBorder="1" applyAlignment="1" applyProtection="1">
      <alignment horizontal="center" vertical="center"/>
      <protection hidden="1"/>
    </xf>
    <xf numFmtId="44" fontId="24" fillId="0" borderId="0" xfId="13" applyFont="1" applyBorder="1" applyAlignment="1" applyProtection="1">
      <alignment horizontal="center" vertical="center"/>
      <protection hidden="1"/>
    </xf>
    <xf numFmtId="0" fontId="24" fillId="0" borderId="4" xfId="0" applyFont="1" applyBorder="1" applyAlignment="1">
      <alignment horizontal="center" vertical="center" wrapText="1"/>
    </xf>
    <xf numFmtId="2" fontId="6" fillId="6" borderId="9" xfId="0" applyNumberFormat="1" applyFont="1" applyFill="1" applyBorder="1" applyAlignment="1">
      <alignment horizontal="left" vertical="top" wrapText="1"/>
    </xf>
    <xf numFmtId="2" fontId="5" fillId="5" borderId="9" xfId="0" applyNumberFormat="1" applyFont="1" applyFill="1" applyBorder="1" applyAlignment="1">
      <alignment horizontal="left" vertical="top" wrapText="1"/>
    </xf>
    <xf numFmtId="0" fontId="5" fillId="5" borderId="9" xfId="0" applyFont="1" applyFill="1" applyBorder="1" applyAlignment="1">
      <alignment horizontal="left" vertical="top" wrapText="1"/>
    </xf>
    <xf numFmtId="0" fontId="5" fillId="5" borderId="9" xfId="0" applyFont="1" applyFill="1" applyBorder="1" applyAlignment="1">
      <alignment horizontal="center" vertical="top" wrapText="1"/>
    </xf>
    <xf numFmtId="0" fontId="5" fillId="5" borderId="10" xfId="0" applyFont="1" applyFill="1" applyBorder="1" applyAlignment="1">
      <alignment horizontal="right" vertical="top" wrapText="1"/>
    </xf>
    <xf numFmtId="0" fontId="5" fillId="5" borderId="9" xfId="0" applyFont="1" applyFill="1" applyBorder="1" applyAlignment="1">
      <alignment horizontal="right" vertical="top" wrapText="1"/>
    </xf>
    <xf numFmtId="2" fontId="58" fillId="5" borderId="4" xfId="0" applyNumberFormat="1" applyFont="1" applyFill="1" applyBorder="1" applyAlignment="1">
      <alignment horizontal="center" vertical="center" wrapText="1"/>
    </xf>
    <xf numFmtId="2" fontId="60" fillId="15" borderId="4" xfId="0" applyNumberFormat="1" applyFont="1" applyFill="1" applyBorder="1" applyAlignment="1">
      <alignment horizontal="center" vertical="center" wrapText="1"/>
    </xf>
    <xf numFmtId="4" fontId="60" fillId="5" borderId="4" xfId="0" applyNumberFormat="1" applyFont="1" applyFill="1" applyBorder="1" applyAlignment="1">
      <alignment horizontal="right" vertical="top" wrapText="1"/>
    </xf>
    <xf numFmtId="0" fontId="55" fillId="0" borderId="4" xfId="0" applyFont="1" applyBorder="1"/>
    <xf numFmtId="0" fontId="55" fillId="0" borderId="0" xfId="0" applyFont="1"/>
    <xf numFmtId="0" fontId="2" fillId="5" borderId="0" xfId="0" applyFont="1" applyFill="1" applyAlignment="1">
      <alignment horizontal="center" vertical="center" wrapText="1"/>
    </xf>
    <xf numFmtId="0" fontId="0" fillId="5" borderId="0" xfId="0" applyFill="1" applyAlignment="1">
      <alignment horizontal="center" vertical="center"/>
    </xf>
    <xf numFmtId="0" fontId="9" fillId="5" borderId="0" xfId="0" applyFont="1" applyFill="1" applyAlignment="1">
      <alignment horizontal="left" vertical="center" wrapText="1"/>
    </xf>
    <xf numFmtId="14" fontId="9" fillId="5" borderId="0" xfId="0" applyNumberFormat="1" applyFont="1" applyFill="1" applyAlignment="1">
      <alignment horizontal="left" vertical="center" wrapText="1"/>
    </xf>
    <xf numFmtId="171" fontId="37" fillId="5" borderId="0" xfId="13" applyNumberFormat="1" applyFont="1" applyFill="1" applyBorder="1" applyAlignment="1">
      <alignment horizontal="center" vertical="center" wrapText="1"/>
    </xf>
    <xf numFmtId="10" fontId="37" fillId="5" borderId="0" xfId="2" applyNumberFormat="1" applyFont="1" applyFill="1" applyBorder="1" applyAlignment="1">
      <alignment horizontal="center" vertical="center" wrapText="1"/>
    </xf>
    <xf numFmtId="0" fontId="57" fillId="5" borderId="0" xfId="0" applyFont="1" applyFill="1" applyAlignment="1">
      <alignment horizontal="center" vertical="top" wrapText="1"/>
    </xf>
    <xf numFmtId="0" fontId="56" fillId="5" borderId="0" xfId="0" applyFont="1" applyFill="1" applyAlignment="1">
      <alignment horizontal="center" vertical="center" wrapText="1"/>
    </xf>
    <xf numFmtId="174" fontId="60" fillId="5" borderId="0" xfId="0" applyNumberFormat="1" applyFont="1" applyFill="1" applyAlignment="1">
      <alignment horizontal="right" vertical="top" wrapText="1"/>
    </xf>
    <xf numFmtId="0" fontId="55" fillId="5" borderId="0" xfId="0" applyFont="1" applyFill="1"/>
    <xf numFmtId="0" fontId="65" fillId="0" borderId="0" xfId="0" applyFont="1" applyAlignment="1">
      <alignment horizontal="center"/>
    </xf>
    <xf numFmtId="4" fontId="60" fillId="5" borderId="0" xfId="0" applyNumberFormat="1" applyFont="1" applyFill="1" applyAlignment="1">
      <alignment horizontal="right" vertical="top" wrapText="1"/>
    </xf>
    <xf numFmtId="10" fontId="60" fillId="5" borderId="4" xfId="0" applyNumberFormat="1" applyFont="1" applyFill="1" applyBorder="1" applyAlignment="1">
      <alignment horizontal="center" vertical="center" wrapText="1"/>
    </xf>
    <xf numFmtId="10" fontId="58" fillId="5" borderId="4" xfId="0" applyNumberFormat="1" applyFont="1" applyFill="1" applyBorder="1" applyAlignment="1">
      <alignment horizontal="center" vertical="center" wrapText="1"/>
    </xf>
    <xf numFmtId="4" fontId="60" fillId="5" borderId="4" xfId="0" applyNumberFormat="1" applyFont="1" applyFill="1" applyBorder="1" applyAlignment="1">
      <alignment horizontal="center" vertical="center" wrapText="1"/>
    </xf>
    <xf numFmtId="4" fontId="58" fillId="5" borderId="4" xfId="0" applyNumberFormat="1" applyFont="1" applyFill="1" applyBorder="1" applyAlignment="1">
      <alignment horizontal="center" vertical="center" wrapText="1"/>
    </xf>
    <xf numFmtId="4" fontId="65" fillId="0" borderId="4" xfId="0" applyNumberFormat="1" applyFont="1" applyBorder="1" applyAlignment="1">
      <alignment horizontal="center" vertical="center"/>
    </xf>
    <xf numFmtId="0" fontId="4" fillId="5" borderId="0" xfId="0" applyFont="1" applyFill="1"/>
    <xf numFmtId="0" fontId="61" fillId="5" borderId="4" xfId="3" applyFont="1" applyFill="1" applyBorder="1" applyAlignment="1" applyProtection="1">
      <alignment vertical="center"/>
      <protection hidden="1"/>
    </xf>
    <xf numFmtId="44" fontId="61" fillId="5" borderId="4" xfId="13" applyFont="1" applyFill="1" applyBorder="1" applyAlignment="1" applyProtection="1">
      <alignment horizontal="center" vertical="center"/>
      <protection hidden="1"/>
    </xf>
    <xf numFmtId="49" fontId="24" fillId="5" borderId="4" xfId="3" applyNumberFormat="1" applyFill="1" applyBorder="1" applyAlignment="1" applyProtection="1">
      <alignment horizontal="center" vertical="center"/>
      <protection hidden="1"/>
    </xf>
    <xf numFmtId="0" fontId="63" fillId="5" borderId="4" xfId="0" applyFont="1" applyFill="1" applyBorder="1" applyAlignment="1">
      <alignment vertical="center" wrapText="1"/>
    </xf>
    <xf numFmtId="0" fontId="24" fillId="5" borderId="4" xfId="0" applyFont="1" applyFill="1" applyBorder="1" applyAlignment="1">
      <alignment horizontal="center" vertical="center"/>
    </xf>
    <xf numFmtId="0" fontId="24" fillId="5" borderId="4" xfId="24" applyFont="1" applyFill="1" applyBorder="1" applyAlignment="1" applyProtection="1">
      <alignment horizontal="center" vertical="center"/>
      <protection hidden="1"/>
    </xf>
    <xf numFmtId="1" fontId="24" fillId="5" borderId="4" xfId="0" applyNumberFormat="1" applyFont="1" applyFill="1" applyBorder="1" applyAlignment="1">
      <alignment horizontal="center" vertical="center"/>
    </xf>
    <xf numFmtId="14" fontId="24" fillId="5" borderId="4" xfId="0" applyNumberFormat="1" applyFont="1" applyFill="1" applyBorder="1" applyAlignment="1">
      <alignment horizontal="center" vertical="center"/>
    </xf>
    <xf numFmtId="2" fontId="24" fillId="5" borderId="4" xfId="0" applyNumberFormat="1" applyFont="1" applyFill="1" applyBorder="1" applyAlignment="1">
      <alignment horizontal="center" vertical="center"/>
    </xf>
    <xf numFmtId="44" fontId="24" fillId="5" borderId="4" xfId="13" applyFont="1" applyFill="1" applyBorder="1" applyAlignment="1" applyProtection="1">
      <alignment horizontal="center" vertical="center"/>
      <protection hidden="1"/>
    </xf>
    <xf numFmtId="0" fontId="24" fillId="5" borderId="4" xfId="3" applyFill="1" applyBorder="1" applyAlignment="1" applyProtection="1">
      <alignment vertical="center"/>
      <protection hidden="1"/>
    </xf>
    <xf numFmtId="3" fontId="24" fillId="5" borderId="4" xfId="0" applyNumberFormat="1" applyFont="1" applyFill="1" applyBorder="1" applyAlignment="1">
      <alignment horizontal="center" vertical="center"/>
    </xf>
    <xf numFmtId="14" fontId="24" fillId="5" borderId="4" xfId="3" applyNumberFormat="1" applyFill="1" applyBorder="1" applyAlignment="1" applyProtection="1">
      <alignment horizontal="center" vertical="center"/>
      <protection hidden="1"/>
    </xf>
    <xf numFmtId="0" fontId="62" fillId="5" borderId="4" xfId="0" applyFont="1" applyFill="1" applyBorder="1"/>
    <xf numFmtId="0" fontId="24" fillId="5" borderId="4" xfId="14" applyFont="1" applyFill="1" applyBorder="1" applyAlignment="1">
      <alignment horizontal="center" vertical="center"/>
    </xf>
    <xf numFmtId="4" fontId="0" fillId="0" borderId="0" xfId="0" applyNumberFormat="1"/>
    <xf numFmtId="2" fontId="55" fillId="5" borderId="0" xfId="0" applyNumberFormat="1" applyFont="1" applyFill="1"/>
    <xf numFmtId="10" fontId="37" fillId="0" borderId="0" xfId="2" applyNumberFormat="1" applyFont="1" applyBorder="1" applyAlignment="1">
      <alignment horizontal="center" vertical="center" wrapText="1"/>
    </xf>
    <xf numFmtId="171" fontId="66" fillId="0" borderId="4" xfId="0" applyNumberFormat="1" applyFont="1" applyBorder="1"/>
    <xf numFmtId="0" fontId="30" fillId="2" borderId="14" xfId="26" applyFont="1" applyFill="1" applyBorder="1" applyAlignment="1">
      <alignment horizontal="center" vertical="center" wrapText="1"/>
    </xf>
    <xf numFmtId="0" fontId="30" fillId="2" borderId="15" xfId="26" applyFont="1" applyFill="1" applyBorder="1" applyAlignment="1">
      <alignment horizontal="center" vertical="center" wrapText="1"/>
    </xf>
    <xf numFmtId="0" fontId="30" fillId="2" borderId="16" xfId="26" applyFont="1" applyFill="1" applyBorder="1" applyAlignment="1">
      <alignment horizontal="center" vertical="center" wrapText="1"/>
    </xf>
    <xf numFmtId="0" fontId="9" fillId="3" borderId="18" xfId="26" applyFill="1" applyBorder="1" applyAlignment="1">
      <alignment horizontal="left" vertical="center"/>
    </xf>
    <xf numFmtId="0" fontId="9" fillId="3" borderId="19" xfId="26" applyFill="1" applyBorder="1" applyAlignment="1">
      <alignment horizontal="left" vertical="center"/>
    </xf>
    <xf numFmtId="0" fontId="9" fillId="3" borderId="0" xfId="26" applyFill="1" applyAlignment="1">
      <alignment horizontal="left" vertical="center"/>
    </xf>
    <xf numFmtId="0" fontId="9" fillId="3" borderId="21" xfId="26" applyFill="1" applyBorder="1" applyAlignment="1">
      <alignment horizontal="left" vertical="center"/>
    </xf>
    <xf numFmtId="2" fontId="37" fillId="0" borderId="4" xfId="8" applyNumberFormat="1" applyFont="1" applyBorder="1" applyAlignment="1">
      <alignment horizontal="center" vertical="center"/>
    </xf>
    <xf numFmtId="0" fontId="2" fillId="9" borderId="31" xfId="0" applyFont="1" applyFill="1" applyBorder="1" applyAlignment="1">
      <alignment horizontal="center" vertical="center" wrapText="1"/>
    </xf>
    <xf numFmtId="0" fontId="2" fillId="9" borderId="32" xfId="0" applyFont="1" applyFill="1" applyBorder="1" applyAlignment="1">
      <alignment horizontal="center" vertical="center" wrapText="1"/>
    </xf>
    <xf numFmtId="0" fontId="2" fillId="9" borderId="33" xfId="0" applyFont="1" applyFill="1" applyBorder="1" applyAlignment="1">
      <alignment horizontal="center" vertical="center" wrapText="1"/>
    </xf>
    <xf numFmtId="0" fontId="9" fillId="11" borderId="35" xfId="0" applyFont="1" applyFill="1" applyBorder="1" applyAlignment="1">
      <alignment horizontal="left" vertical="center" wrapText="1"/>
    </xf>
    <xf numFmtId="0" fontId="9" fillId="11" borderId="36" xfId="0" applyFont="1" applyFill="1" applyBorder="1" applyAlignment="1">
      <alignment horizontal="left" vertical="center" wrapText="1"/>
    </xf>
    <xf numFmtId="0" fontId="9" fillId="11" borderId="38" xfId="0" applyFont="1" applyFill="1" applyBorder="1" applyAlignment="1">
      <alignment horizontal="left" vertical="center" wrapText="1"/>
    </xf>
    <xf numFmtId="14" fontId="9" fillId="11" borderId="40" xfId="0" applyNumberFormat="1" applyFont="1" applyFill="1" applyBorder="1" applyAlignment="1">
      <alignment horizontal="left" vertical="center" wrapText="1"/>
    </xf>
    <xf numFmtId="14" fontId="9" fillId="11" borderId="41" xfId="0" applyNumberFormat="1" applyFont="1" applyFill="1" applyBorder="1" applyAlignment="1">
      <alignment horizontal="left" vertical="center" wrapText="1"/>
    </xf>
    <xf numFmtId="2" fontId="9" fillId="0" borderId="0" xfId="0" applyNumberFormat="1" applyFont="1" applyAlignment="1">
      <alignment horizontal="center" vertical="center"/>
    </xf>
    <xf numFmtId="0" fontId="57" fillId="12" borderId="0" xfId="0" applyFont="1" applyFill="1" applyAlignment="1">
      <alignment horizontal="left" vertical="top" wrapText="1"/>
    </xf>
    <xf numFmtId="0" fontId="57" fillId="12" borderId="0" xfId="0" applyFont="1" applyFill="1" applyAlignment="1">
      <alignment horizontal="center" vertical="top" wrapText="1"/>
    </xf>
    <xf numFmtId="2" fontId="37" fillId="0" borderId="0" xfId="8" applyNumberFormat="1" applyFont="1" applyAlignment="1">
      <alignment horizontal="center" vertical="center"/>
    </xf>
    <xf numFmtId="0" fontId="56" fillId="12" borderId="4" xfId="0" applyFont="1" applyFill="1" applyBorder="1" applyAlignment="1">
      <alignment horizontal="center" vertical="center" wrapText="1"/>
    </xf>
    <xf numFmtId="0" fontId="65" fillId="0" borderId="4" xfId="0" applyFont="1" applyBorder="1" applyAlignment="1">
      <alignment horizontal="center"/>
    </xf>
    <xf numFmtId="0" fontId="18" fillId="12" borderId="4" xfId="0" applyFont="1" applyFill="1" applyBorder="1" applyAlignment="1">
      <alignment horizontal="left" vertical="top" wrapText="1"/>
    </xf>
    <xf numFmtId="0" fontId="18" fillId="12" borderId="4" xfId="0" applyFont="1" applyFill="1" applyBorder="1" applyAlignment="1">
      <alignment horizontal="right" vertical="top" wrapText="1"/>
    </xf>
    <xf numFmtId="0" fontId="56" fillId="12" borderId="4" xfId="0" applyFont="1" applyFill="1" applyBorder="1" applyAlignment="1">
      <alignment horizontal="center" vertical="top" wrapText="1"/>
    </xf>
    <xf numFmtId="0" fontId="61" fillId="0" borderId="1" xfId="3" applyFont="1" applyBorder="1" applyAlignment="1" applyProtection="1">
      <alignment horizontal="left" vertical="center"/>
      <protection hidden="1"/>
    </xf>
    <xf numFmtId="0" fontId="61" fillId="0" borderId="2" xfId="3" applyFont="1" applyBorder="1" applyAlignment="1" applyProtection="1">
      <alignment horizontal="left" vertical="center"/>
      <protection hidden="1"/>
    </xf>
    <xf numFmtId="0" fontId="61" fillId="0" borderId="3" xfId="3" applyFont="1" applyBorder="1" applyAlignment="1" applyProtection="1">
      <alignment horizontal="left" vertical="center"/>
      <protection hidden="1"/>
    </xf>
    <xf numFmtId="0" fontId="13" fillId="2" borderId="14" xfId="5" applyFont="1" applyFill="1" applyBorder="1" applyAlignment="1">
      <alignment horizontal="center"/>
    </xf>
    <xf numFmtId="0" fontId="13" fillId="2" borderId="15" xfId="5" applyFont="1" applyFill="1" applyBorder="1" applyAlignment="1">
      <alignment horizontal="center"/>
    </xf>
    <xf numFmtId="0" fontId="13" fillId="2" borderId="16" xfId="5" applyFont="1" applyFill="1" applyBorder="1" applyAlignment="1">
      <alignment horizontal="center"/>
    </xf>
    <xf numFmtId="0" fontId="61" fillId="5" borderId="4" xfId="3" applyFont="1" applyFill="1" applyBorder="1" applyAlignment="1" applyProtection="1">
      <alignment horizontal="left" vertical="center"/>
      <protection hidden="1"/>
    </xf>
    <xf numFmtId="0" fontId="56" fillId="12" borderId="0" xfId="0" applyFont="1" applyFill="1" applyAlignment="1">
      <alignment horizontal="center" wrapText="1"/>
    </xf>
    <xf numFmtId="0" fontId="0" fillId="0" borderId="0" xfId="0"/>
    <xf numFmtId="0" fontId="59" fillId="5" borderId="0" xfId="0" applyFont="1" applyFill="1" applyAlignment="1">
      <alignment horizontal="right" vertical="top" wrapText="1"/>
    </xf>
    <xf numFmtId="0" fontId="57" fillId="5" borderId="0" xfId="0" applyFont="1" applyFill="1" applyAlignment="1">
      <alignment horizontal="left" vertical="top" wrapText="1"/>
    </xf>
    <xf numFmtId="0" fontId="9" fillId="11" borderId="0" xfId="0" applyFont="1" applyFill="1" applyAlignment="1">
      <alignment horizontal="left" vertical="center" wrapText="1"/>
    </xf>
    <xf numFmtId="0" fontId="59" fillId="5" borderId="0" xfId="0" applyFont="1" applyFill="1" applyAlignment="1">
      <alignment horizontal="left" vertical="top" wrapText="1"/>
    </xf>
    <xf numFmtId="0" fontId="59" fillId="5" borderId="18" xfId="0" applyFont="1" applyFill="1" applyBorder="1" applyAlignment="1">
      <alignment horizontal="center" vertical="top" wrapText="1"/>
    </xf>
    <xf numFmtId="0" fontId="2" fillId="13" borderId="42" xfId="26" applyFont="1" applyFill="1" applyBorder="1" applyAlignment="1">
      <alignment horizontal="center" vertical="center" wrapText="1"/>
    </xf>
    <xf numFmtId="0" fontId="2" fillId="13" borderId="43" xfId="26" applyFont="1" applyFill="1" applyBorder="1" applyAlignment="1">
      <alignment horizontal="center" vertical="center" wrapText="1"/>
    </xf>
    <xf numFmtId="0" fontId="2" fillId="13" borderId="44" xfId="26" applyFont="1" applyFill="1" applyBorder="1" applyAlignment="1">
      <alignment horizontal="center" vertical="center" wrapText="1"/>
    </xf>
    <xf numFmtId="0" fontId="18" fillId="3" borderId="17" xfId="26" applyFont="1" applyFill="1" applyBorder="1" applyAlignment="1">
      <alignment horizontal="left" vertical="center" wrapText="1"/>
    </xf>
    <xf numFmtId="0" fontId="18" fillId="3" borderId="18" xfId="26" applyFont="1" applyFill="1" applyBorder="1" applyAlignment="1">
      <alignment horizontal="left" vertical="center" wrapText="1"/>
    </xf>
    <xf numFmtId="0" fontId="18" fillId="3" borderId="19" xfId="26" applyFont="1" applyFill="1" applyBorder="1" applyAlignment="1">
      <alignment horizontal="left" vertical="center" wrapText="1"/>
    </xf>
    <xf numFmtId="0" fontId="18" fillId="3" borderId="20" xfId="26" applyFont="1" applyFill="1" applyBorder="1" applyAlignment="1">
      <alignment horizontal="left" vertical="center" wrapText="1"/>
    </xf>
    <xf numFmtId="0" fontId="18" fillId="3" borderId="0" xfId="26" applyFont="1" applyFill="1" applyAlignment="1">
      <alignment horizontal="left" vertical="center" wrapText="1"/>
    </xf>
    <xf numFmtId="0" fontId="18" fillId="3" borderId="21" xfId="26" applyFont="1" applyFill="1" applyBorder="1" applyAlignment="1">
      <alignment horizontal="left" vertical="center" wrapText="1"/>
    </xf>
    <xf numFmtId="0" fontId="18" fillId="3" borderId="22" xfId="26" applyFont="1" applyFill="1" applyBorder="1" applyAlignment="1">
      <alignment horizontal="left" vertical="center" wrapText="1"/>
    </xf>
    <xf numFmtId="0" fontId="18" fillId="3" borderId="23" xfId="26" applyFont="1" applyFill="1" applyBorder="1" applyAlignment="1">
      <alignment horizontal="left" vertical="center" wrapText="1"/>
    </xf>
    <xf numFmtId="0" fontId="18" fillId="3" borderId="24" xfId="26" applyFont="1" applyFill="1" applyBorder="1" applyAlignment="1">
      <alignment horizontal="left" vertical="center" wrapText="1"/>
    </xf>
    <xf numFmtId="0" fontId="2" fillId="3" borderId="17" xfId="8" applyFont="1" applyFill="1" applyBorder="1" applyAlignment="1">
      <alignment horizontal="center" vertical="center"/>
    </xf>
    <xf numFmtId="0" fontId="2" fillId="3" borderId="18" xfId="8" applyFont="1" applyFill="1" applyBorder="1" applyAlignment="1">
      <alignment horizontal="center" vertical="center"/>
    </xf>
    <xf numFmtId="0" fontId="2" fillId="3" borderId="19" xfId="8" applyFont="1" applyFill="1" applyBorder="1" applyAlignment="1">
      <alignment horizontal="center" vertical="center"/>
    </xf>
    <xf numFmtId="0" fontId="2" fillId="3" borderId="47" xfId="8" applyFont="1" applyFill="1" applyBorder="1" applyAlignment="1">
      <alignment horizontal="right" vertical="center"/>
    </xf>
    <xf numFmtId="0" fontId="2" fillId="3" borderId="48" xfId="8" applyFont="1" applyFill="1" applyBorder="1" applyAlignment="1">
      <alignment horizontal="right" vertical="center"/>
    </xf>
    <xf numFmtId="0" fontId="9" fillId="11" borderId="50" xfId="0" applyFont="1" applyFill="1" applyBorder="1" applyAlignment="1">
      <alignment horizontal="left" vertical="center" wrapText="1"/>
    </xf>
    <xf numFmtId="0" fontId="9" fillId="11" borderId="51" xfId="0" applyFont="1" applyFill="1" applyBorder="1" applyAlignment="1">
      <alignment horizontal="left" vertical="center" wrapText="1"/>
    </xf>
    <xf numFmtId="0" fontId="9" fillId="11" borderId="52" xfId="0" applyFont="1" applyFill="1" applyBorder="1" applyAlignment="1">
      <alignment horizontal="left" vertical="center" wrapText="1"/>
    </xf>
    <xf numFmtId="14" fontId="9" fillId="11" borderId="53" xfId="0" applyNumberFormat="1" applyFont="1" applyFill="1" applyBorder="1" applyAlignment="1">
      <alignment horizontal="left" vertical="center" wrapText="1"/>
    </xf>
    <xf numFmtId="14" fontId="9" fillId="11" borderId="54" xfId="0" applyNumberFormat="1" applyFont="1" applyFill="1" applyBorder="1" applyAlignment="1">
      <alignment horizontal="left" vertical="center" wrapText="1"/>
    </xf>
    <xf numFmtId="0" fontId="60" fillId="5" borderId="6" xfId="0" applyFont="1" applyFill="1" applyBorder="1" applyAlignment="1">
      <alignment horizontal="center" vertical="center" wrapText="1"/>
    </xf>
    <xf numFmtId="0" fontId="60" fillId="5" borderId="8" xfId="0" applyFont="1" applyFill="1" applyBorder="1" applyAlignment="1">
      <alignment horizontal="center" vertical="center" wrapText="1"/>
    </xf>
    <xf numFmtId="0" fontId="60" fillId="5" borderId="6" xfId="0" applyFont="1" applyFill="1" applyBorder="1" applyAlignment="1">
      <alignment horizontal="left" vertical="center" wrapText="1"/>
    </xf>
    <xf numFmtId="0" fontId="60" fillId="5" borderId="8" xfId="0" applyFont="1" applyFill="1" applyBorder="1" applyAlignment="1">
      <alignment horizontal="left" vertical="center" wrapText="1"/>
    </xf>
    <xf numFmtId="0" fontId="60" fillId="5" borderId="4" xfId="0" applyFont="1" applyFill="1" applyBorder="1" applyAlignment="1">
      <alignment horizontal="center" vertical="center" wrapText="1"/>
    </xf>
    <xf numFmtId="0" fontId="60" fillId="5" borderId="4" xfId="0" applyFont="1" applyFill="1" applyBorder="1" applyAlignment="1">
      <alignment horizontal="left" vertical="center" wrapText="1"/>
    </xf>
    <xf numFmtId="0" fontId="65" fillId="0" borderId="1" xfId="0" applyFont="1" applyBorder="1" applyAlignment="1">
      <alignment horizontal="center"/>
    </xf>
    <xf numFmtId="0" fontId="65" fillId="0" borderId="2" xfId="0" applyFont="1" applyBorder="1" applyAlignment="1">
      <alignment horizontal="center"/>
    </xf>
    <xf numFmtId="0" fontId="65" fillId="0" borderId="3" xfId="0" applyFont="1" applyBorder="1" applyAlignment="1">
      <alignment horizontal="center"/>
    </xf>
    <xf numFmtId="0" fontId="5" fillId="6" borderId="9" xfId="0" applyFont="1" applyFill="1" applyBorder="1" applyAlignment="1">
      <alignment horizontal="left" vertical="top" wrapText="1"/>
    </xf>
    <xf numFmtId="0" fontId="5" fillId="6" borderId="11" xfId="0" applyFont="1" applyFill="1" applyBorder="1" applyAlignment="1">
      <alignment horizontal="left" vertical="top" wrapText="1"/>
    </xf>
    <xf numFmtId="0" fontId="5" fillId="6" borderId="12" xfId="0" applyFont="1" applyFill="1" applyBorder="1" applyAlignment="1">
      <alignment horizontal="left" vertical="top" wrapText="1"/>
    </xf>
    <xf numFmtId="0" fontId="7" fillId="6" borderId="0" xfId="0" applyFont="1" applyFill="1" applyAlignment="1">
      <alignment horizontal="left" vertical="top" wrapText="1"/>
    </xf>
    <xf numFmtId="0" fontId="8" fillId="6" borderId="13" xfId="0" applyFont="1" applyFill="1" applyBorder="1" applyAlignment="1">
      <alignment horizontal="left" vertical="top" wrapText="1"/>
    </xf>
    <xf numFmtId="0" fontId="8" fillId="6" borderId="13" xfId="0" applyFont="1" applyFill="1" applyBorder="1" applyAlignment="1">
      <alignment horizontal="right" vertical="top" wrapText="1"/>
    </xf>
  </cellXfs>
  <cellStyles count="71">
    <cellStyle name="Excel Built-in Normal" xfId="14" xr:uid="{00000000-0005-0000-0000-000035000000}"/>
    <cellStyle name="Excel Built-in Normal 1" xfId="17" xr:uid="{00000000-0005-0000-0000-00003E000000}"/>
    <cellStyle name="Excel Built-in Normal 1 2" xfId="52" xr:uid="{D99469B9-14EF-4655-87E6-D0B9E5556972}"/>
    <cellStyle name="Excel Built-in Normal 2" xfId="49" xr:uid="{2C85C902-B2B1-4E57-BD1E-8E0F98D0AB54}"/>
    <cellStyle name="Hiperlink" xfId="7" builtinId="8"/>
    <cellStyle name="Hiperlink 2" xfId="42" xr:uid="{D76D2347-0066-48D3-8D9E-A8BBFE0C6BBF}"/>
    <cellStyle name="Moeda 2" xfId="12" xr:uid="{00000000-0005-0000-0000-00002A000000}"/>
    <cellStyle name="Moeda 2 2" xfId="6" xr:uid="{00000000-0005-0000-0000-00000D000000}"/>
    <cellStyle name="Moeda 2 2 2" xfId="15" xr:uid="{00000000-0005-0000-0000-00003A000000}"/>
    <cellStyle name="Moeda 2 2 2 2" xfId="11" xr:uid="{00000000-0005-0000-0000-000025000000}"/>
    <cellStyle name="Moeda 2 2 2 2 2" xfId="46" xr:uid="{98757FBD-CE43-4591-8C21-4F60662E350F}"/>
    <cellStyle name="Moeda 2 2 2 3" xfId="50" xr:uid="{4F56520F-553E-4150-8AB0-62326D1EA7B3}"/>
    <cellStyle name="Moeda 2 2 3" xfId="41" xr:uid="{58CE1700-D4D5-4312-BA11-D491B870C41C}"/>
    <cellStyle name="Moeda 2 3" xfId="16" xr:uid="{00000000-0005-0000-0000-00003D000000}"/>
    <cellStyle name="Moeda 2 3 2" xfId="19" xr:uid="{00000000-0005-0000-0000-000040000000}"/>
    <cellStyle name="Moeda 2 3 2 2" xfId="54" xr:uid="{FF8F4D34-DC22-4E4A-ADFE-BE9FC070B0E6}"/>
    <cellStyle name="Moeda 2 3 3" xfId="4" xr:uid="{00000000-0005-0000-0000-000008000000}"/>
    <cellStyle name="Moeda 2 3 3 2" xfId="39" xr:uid="{8AF51C2F-B34E-49CE-B52F-3DE21444FED9}"/>
    <cellStyle name="Moeda 2 3 4" xfId="51" xr:uid="{E4E5BFEC-D79D-4ACC-8A44-9D638147D329}"/>
    <cellStyle name="Moeda 2 4" xfId="47" xr:uid="{A7D6EFC9-CE77-476F-9BCE-5DC007769B4C}"/>
    <cellStyle name="Moeda 3" xfId="13" xr:uid="{00000000-0005-0000-0000-00002F000000}"/>
    <cellStyle name="Moeda 3 2" xfId="20" xr:uid="{00000000-0005-0000-0000-000041000000}"/>
    <cellStyle name="Moeda 3 2 2" xfId="55" xr:uid="{8297BFDD-7A9F-49E4-B1CE-A219CEC939DB}"/>
    <cellStyle name="Moeda 3 3" xfId="48" xr:uid="{A33ED1C7-7D52-4F1D-B474-0CCAE741D5C8}"/>
    <cellStyle name="Moeda 4" xfId="9" xr:uid="{00000000-0005-0000-0000-000017000000}"/>
    <cellStyle name="Moeda 4 2" xfId="21" xr:uid="{00000000-0005-0000-0000-000042000000}"/>
    <cellStyle name="Moeda 4 2 2" xfId="56" xr:uid="{5AAB4724-3A18-4ACC-A6D6-96ACF940875C}"/>
    <cellStyle name="Moeda 4 3" xfId="44" xr:uid="{5360F488-B6B6-4D4A-9AD3-D82856774E4B}"/>
    <cellStyle name="Moeda 5" xfId="10" xr:uid="{00000000-0005-0000-0000-00001A000000}"/>
    <cellStyle name="Moeda 5 2" xfId="45" xr:uid="{36850B39-6542-4882-96A4-8301FAC29D6A}"/>
    <cellStyle name="Normal" xfId="0" builtinId="0"/>
    <cellStyle name="Normal 2" xfId="8" xr:uid="{00000000-0005-0000-0000-000012000000}"/>
    <cellStyle name="Normal 2 2" xfId="22" xr:uid="{00000000-0005-0000-0000-000043000000}"/>
    <cellStyle name="Normal 2 2 2" xfId="23" xr:uid="{00000000-0005-0000-0000-000044000000}"/>
    <cellStyle name="Normal 2 2 2 2" xfId="58" xr:uid="{E5CAABC9-4005-4343-A7FA-38CD716D0E6A}"/>
    <cellStyle name="Normal 2 2 3" xfId="57" xr:uid="{0B8C0D07-63AC-4CE8-94E6-1D971BDBB81A}"/>
    <cellStyle name="Normal 2 3" xfId="24" xr:uid="{00000000-0005-0000-0000-000045000000}"/>
    <cellStyle name="Normal 2 3 2" xfId="59" xr:uid="{62C6E543-DCDE-40AD-BF98-EE381586421B}"/>
    <cellStyle name="Normal 2 4" xfId="43" xr:uid="{DAEE437A-46FC-47EB-9121-248C79BABE90}"/>
    <cellStyle name="Normal 3" xfId="25" xr:uid="{00000000-0005-0000-0000-000046000000}"/>
    <cellStyle name="Normal 3 2" xfId="5" xr:uid="{00000000-0005-0000-0000-00000B000000}"/>
    <cellStyle name="Normal 3 2 2" xfId="40" xr:uid="{B8E9DE32-2EA1-428D-9C54-9926660E2D5F}"/>
    <cellStyle name="Normal 3 3" xfId="60" xr:uid="{429836C2-9550-48AA-801F-ED8EAAC1BC36}"/>
    <cellStyle name="Normal 4" xfId="18" xr:uid="{00000000-0005-0000-0000-00003F000000}"/>
    <cellStyle name="Normal 4 2" xfId="53" xr:uid="{255E5305-6FFE-4CDB-9D98-3DAC058A187B}"/>
    <cellStyle name="Normal 5" xfId="3" xr:uid="{00000000-0005-0000-0000-000007000000}"/>
    <cellStyle name="Normal 5 2" xfId="38" xr:uid="{10BE9C5D-E9ED-4CAE-80FA-A7134388E6EF}"/>
    <cellStyle name="Normal 6" xfId="26" xr:uid="{00000000-0005-0000-0000-000047000000}"/>
    <cellStyle name="Normal 6 2" xfId="27" xr:uid="{00000000-0005-0000-0000-000048000000}"/>
    <cellStyle name="Normal 6 2 2" xfId="62" xr:uid="{9B35748A-C9C2-4779-A031-A06058536869}"/>
    <cellStyle name="Normal 6 3" xfId="61" xr:uid="{096C548D-2D39-44FA-A6CB-D7A4D4856181}"/>
    <cellStyle name="Normal 7" xfId="28" xr:uid="{00000000-0005-0000-0000-000049000000}"/>
    <cellStyle name="Normal 7 2" xfId="63" xr:uid="{F90F8DFD-BFE2-4C77-8C78-87B2C8B60746}"/>
    <cellStyle name="Normal 8" xfId="36" xr:uid="{9169E4AF-2068-463F-A449-CF1E9E9DF042}"/>
    <cellStyle name="Porcentagem" xfId="2" builtinId="5"/>
    <cellStyle name="Porcentagem 2" xfId="29" xr:uid="{00000000-0005-0000-0000-00004B000000}"/>
    <cellStyle name="Porcentagem 2 2" xfId="64" xr:uid="{530DF418-5A65-4A67-8B74-D1B8F6C4EACA}"/>
    <cellStyle name="Separador de milhares 2" xfId="30" xr:uid="{00000000-0005-0000-0000-00004C000000}"/>
    <cellStyle name="Separador de milhares 2 2" xfId="31" xr:uid="{00000000-0005-0000-0000-00004D000000}"/>
    <cellStyle name="Separador de milhares 2 2 2" xfId="66" xr:uid="{865A58BC-C883-40FE-8551-524E4305AE36}"/>
    <cellStyle name="Separador de milhares 2 3" xfId="65" xr:uid="{2784E071-67DD-46C0-8A3E-EF215B4CC895}"/>
    <cellStyle name="Título 1 1" xfId="32" xr:uid="{00000000-0005-0000-0000-00004F000000}"/>
    <cellStyle name="Título 1 1 2" xfId="67" xr:uid="{7B71351F-A7AB-4860-9A82-3F3B5B63FB81}"/>
    <cellStyle name="Vírgula" xfId="1" builtinId="3"/>
    <cellStyle name="Vírgula 2" xfId="33" xr:uid="{00000000-0005-0000-0000-000050000000}"/>
    <cellStyle name="Vírgula 2 2" xfId="34" xr:uid="{00000000-0005-0000-0000-000051000000}"/>
    <cellStyle name="Vírgula 2 2 2" xfId="69" xr:uid="{8BF0B4CF-38BC-4874-B8DC-AD8FE56E4588}"/>
    <cellStyle name="Vírgula 2 3" xfId="68" xr:uid="{BB2F52F9-B963-464B-9DF7-F720A51FA500}"/>
    <cellStyle name="Vírgula 3" xfId="35" xr:uid="{00000000-0005-0000-0000-000052000000}"/>
    <cellStyle name="Vírgula 3 2" xfId="70" xr:uid="{184C4A30-081B-4F22-82D1-B228432FB6F0}"/>
    <cellStyle name="Vírgula 4" xfId="37" xr:uid="{289B8EAA-4DA8-48A7-B38B-B0FD4CBE07E0}"/>
  </cellStyles>
  <dxfs count="0"/>
  <tableStyles count="0" defaultTableStyle="TableStyleMedium2" defaultPivotStyle="PivotStyleLight16"/>
  <colors>
    <mruColors>
      <color rgb="FFF94723"/>
      <color rgb="FFFEB1A4"/>
      <color rgb="FFFD827F"/>
      <color rgb="FFFA62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4250267</xdr:colOff>
      <xdr:row>7</xdr:row>
      <xdr:rowOff>0</xdr:rowOff>
    </xdr:from>
    <xdr:ext cx="184731" cy="264560"/>
    <xdr:sp macro="" textlink="">
      <xdr:nvSpPr>
        <xdr:cNvPr id="2" name="CaixaDeTexto 1">
          <a:extLst>
            <a:ext uri="{FF2B5EF4-FFF2-40B4-BE49-F238E27FC236}">
              <a16:creationId xmlns:a16="http://schemas.microsoft.com/office/drawing/2014/main" id="{B8506577-EF70-49EB-B7BF-D9C23F87D9EA}"/>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3" name="CaixaDeTexto 2">
          <a:extLst>
            <a:ext uri="{FF2B5EF4-FFF2-40B4-BE49-F238E27FC236}">
              <a16:creationId xmlns:a16="http://schemas.microsoft.com/office/drawing/2014/main" id="{0BD242A3-5F67-40FD-930A-623EF9F3826A}"/>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4" name="CaixaDeTexto 3">
          <a:extLst>
            <a:ext uri="{FF2B5EF4-FFF2-40B4-BE49-F238E27FC236}">
              <a16:creationId xmlns:a16="http://schemas.microsoft.com/office/drawing/2014/main" id="{66A21DA9-FB69-4098-9421-1AF210D23C69}"/>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5" name="CaixaDeTexto 4">
          <a:extLst>
            <a:ext uri="{FF2B5EF4-FFF2-40B4-BE49-F238E27FC236}">
              <a16:creationId xmlns:a16="http://schemas.microsoft.com/office/drawing/2014/main" id="{B9F6D207-C9C6-482F-B858-2A27A3D43008}"/>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6" name="CaixaDeTexto 5">
          <a:extLst>
            <a:ext uri="{FF2B5EF4-FFF2-40B4-BE49-F238E27FC236}">
              <a16:creationId xmlns:a16="http://schemas.microsoft.com/office/drawing/2014/main" id="{2F99B9C0-D84B-4549-A6E5-A72980F63822}"/>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7" name="CaixaDeTexto 6">
          <a:extLst>
            <a:ext uri="{FF2B5EF4-FFF2-40B4-BE49-F238E27FC236}">
              <a16:creationId xmlns:a16="http://schemas.microsoft.com/office/drawing/2014/main" id="{40F2B547-F17F-449B-9309-0B8F3C9AC2BA}"/>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8" name="CaixaDeTexto 7">
          <a:extLst>
            <a:ext uri="{FF2B5EF4-FFF2-40B4-BE49-F238E27FC236}">
              <a16:creationId xmlns:a16="http://schemas.microsoft.com/office/drawing/2014/main" id="{EBECF626-B8EA-4696-A3AC-02AAF4BC1E73}"/>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9" name="CaixaDeTexto 8">
          <a:extLst>
            <a:ext uri="{FF2B5EF4-FFF2-40B4-BE49-F238E27FC236}">
              <a16:creationId xmlns:a16="http://schemas.microsoft.com/office/drawing/2014/main" id="{B0FA45EA-BA9B-49DC-B588-1C969A4FE285}"/>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0" name="CaixaDeTexto 9">
          <a:extLst>
            <a:ext uri="{FF2B5EF4-FFF2-40B4-BE49-F238E27FC236}">
              <a16:creationId xmlns:a16="http://schemas.microsoft.com/office/drawing/2014/main" id="{89381186-8590-41BA-920D-9EAE60A22131}"/>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1" name="CaixaDeTexto 10">
          <a:extLst>
            <a:ext uri="{FF2B5EF4-FFF2-40B4-BE49-F238E27FC236}">
              <a16:creationId xmlns:a16="http://schemas.microsoft.com/office/drawing/2014/main" id="{45DAF11D-96EA-48BB-9086-84DE6BAB04C8}"/>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2" name="CaixaDeTexto 11">
          <a:extLst>
            <a:ext uri="{FF2B5EF4-FFF2-40B4-BE49-F238E27FC236}">
              <a16:creationId xmlns:a16="http://schemas.microsoft.com/office/drawing/2014/main" id="{12DD01CA-5FCF-48A9-99C3-86C38FB9ACA5}"/>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3" name="CaixaDeTexto 12">
          <a:extLst>
            <a:ext uri="{FF2B5EF4-FFF2-40B4-BE49-F238E27FC236}">
              <a16:creationId xmlns:a16="http://schemas.microsoft.com/office/drawing/2014/main" id="{51523509-DD62-4CE5-B493-A45D02E54B0A}"/>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4" name="CaixaDeTexto 13">
          <a:extLst>
            <a:ext uri="{FF2B5EF4-FFF2-40B4-BE49-F238E27FC236}">
              <a16:creationId xmlns:a16="http://schemas.microsoft.com/office/drawing/2014/main" id="{05C194C9-EF3D-44FD-8CAD-19FF056A3F08}"/>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5" name="CaixaDeTexto 14">
          <a:extLst>
            <a:ext uri="{FF2B5EF4-FFF2-40B4-BE49-F238E27FC236}">
              <a16:creationId xmlns:a16="http://schemas.microsoft.com/office/drawing/2014/main" id="{AD390329-FD20-462D-9358-CD7821C51A0F}"/>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6" name="CaixaDeTexto 15">
          <a:extLst>
            <a:ext uri="{FF2B5EF4-FFF2-40B4-BE49-F238E27FC236}">
              <a16:creationId xmlns:a16="http://schemas.microsoft.com/office/drawing/2014/main" id="{F6CA50CB-2ACF-409A-BB9F-AC9F8EA2B3B8}"/>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7" name="CaixaDeTexto 16">
          <a:extLst>
            <a:ext uri="{FF2B5EF4-FFF2-40B4-BE49-F238E27FC236}">
              <a16:creationId xmlns:a16="http://schemas.microsoft.com/office/drawing/2014/main" id="{7F6E95A0-902B-4AEA-9A3E-82BA2FF54DBC}"/>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8" name="CaixaDeTexto 17">
          <a:extLst>
            <a:ext uri="{FF2B5EF4-FFF2-40B4-BE49-F238E27FC236}">
              <a16:creationId xmlns:a16="http://schemas.microsoft.com/office/drawing/2014/main" id="{EA91119C-628C-476C-9EC1-E5AF8420ECDE}"/>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19" name="CaixaDeTexto 18">
          <a:extLst>
            <a:ext uri="{FF2B5EF4-FFF2-40B4-BE49-F238E27FC236}">
              <a16:creationId xmlns:a16="http://schemas.microsoft.com/office/drawing/2014/main" id="{2B06159B-D1FA-4A63-9619-E4698AD223B7}"/>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0" name="CaixaDeTexto 19">
          <a:extLst>
            <a:ext uri="{FF2B5EF4-FFF2-40B4-BE49-F238E27FC236}">
              <a16:creationId xmlns:a16="http://schemas.microsoft.com/office/drawing/2014/main" id="{850FA100-F52B-4194-AAF2-DD9EF8DF01CB}"/>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1" name="CaixaDeTexto 20">
          <a:extLst>
            <a:ext uri="{FF2B5EF4-FFF2-40B4-BE49-F238E27FC236}">
              <a16:creationId xmlns:a16="http://schemas.microsoft.com/office/drawing/2014/main" id="{AC84DE15-C6AA-4D37-A49F-9CFB3E659B3F}"/>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2" name="CaixaDeTexto 21">
          <a:extLst>
            <a:ext uri="{FF2B5EF4-FFF2-40B4-BE49-F238E27FC236}">
              <a16:creationId xmlns:a16="http://schemas.microsoft.com/office/drawing/2014/main" id="{2B104051-79B5-4BD7-ACCB-26A4729C92AC}"/>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3" name="CaixaDeTexto 22">
          <a:extLst>
            <a:ext uri="{FF2B5EF4-FFF2-40B4-BE49-F238E27FC236}">
              <a16:creationId xmlns:a16="http://schemas.microsoft.com/office/drawing/2014/main" id="{6570FE13-81F0-41D6-A3BF-6AA20D164775}"/>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4" name="CaixaDeTexto 23">
          <a:extLst>
            <a:ext uri="{FF2B5EF4-FFF2-40B4-BE49-F238E27FC236}">
              <a16:creationId xmlns:a16="http://schemas.microsoft.com/office/drawing/2014/main" id="{BD6B0407-434C-47BE-BB7E-B15DC52B29A9}"/>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5" name="CaixaDeTexto 24">
          <a:extLst>
            <a:ext uri="{FF2B5EF4-FFF2-40B4-BE49-F238E27FC236}">
              <a16:creationId xmlns:a16="http://schemas.microsoft.com/office/drawing/2014/main" id="{AC2C88F6-1A14-4EE8-A948-EB0ECBAEF217}"/>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6" name="CaixaDeTexto 25">
          <a:extLst>
            <a:ext uri="{FF2B5EF4-FFF2-40B4-BE49-F238E27FC236}">
              <a16:creationId xmlns:a16="http://schemas.microsoft.com/office/drawing/2014/main" id="{22890312-DFD3-4AEA-973B-7C29735F6D8B}"/>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7" name="CaixaDeTexto 26">
          <a:extLst>
            <a:ext uri="{FF2B5EF4-FFF2-40B4-BE49-F238E27FC236}">
              <a16:creationId xmlns:a16="http://schemas.microsoft.com/office/drawing/2014/main" id="{239A5957-CDF0-4DCE-8CBF-7891B74CF76C}"/>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8" name="CaixaDeTexto 27">
          <a:extLst>
            <a:ext uri="{FF2B5EF4-FFF2-40B4-BE49-F238E27FC236}">
              <a16:creationId xmlns:a16="http://schemas.microsoft.com/office/drawing/2014/main" id="{B9F2BF3B-5DB8-4CF2-9E54-A82887D13B39}"/>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1</xdr:col>
      <xdr:colOff>4250267</xdr:colOff>
      <xdr:row>7</xdr:row>
      <xdr:rowOff>0</xdr:rowOff>
    </xdr:from>
    <xdr:ext cx="184731" cy="264560"/>
    <xdr:sp macro="" textlink="">
      <xdr:nvSpPr>
        <xdr:cNvPr id="29" name="CaixaDeTexto 28">
          <a:extLst>
            <a:ext uri="{FF2B5EF4-FFF2-40B4-BE49-F238E27FC236}">
              <a16:creationId xmlns:a16="http://schemas.microsoft.com/office/drawing/2014/main" id="{5AFDC15C-A44B-44E8-B70F-A98CDBA00663}"/>
            </a:ext>
          </a:extLst>
        </xdr:cNvPr>
        <xdr:cNvSpPr txBox="1"/>
      </xdr:nvSpPr>
      <xdr:spPr>
        <a:xfrm>
          <a:off x="4295987"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0</xdr:col>
      <xdr:colOff>0</xdr:colOff>
      <xdr:row>7</xdr:row>
      <xdr:rowOff>0</xdr:rowOff>
    </xdr:from>
    <xdr:ext cx="184731" cy="264560"/>
    <xdr:sp macro="" textlink="">
      <xdr:nvSpPr>
        <xdr:cNvPr id="30" name="CaixaDeTexto 29">
          <a:extLst>
            <a:ext uri="{FF2B5EF4-FFF2-40B4-BE49-F238E27FC236}">
              <a16:creationId xmlns:a16="http://schemas.microsoft.com/office/drawing/2014/main" id="{50E1EF8E-B6DF-4FF3-935F-5584CC6717F5}"/>
            </a:ext>
          </a:extLst>
        </xdr:cNvPr>
        <xdr:cNvSpPr txBox="1"/>
      </xdr:nvSpPr>
      <xdr:spPr>
        <a:xfrm>
          <a:off x="0" y="13106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0</xdr:col>
      <xdr:colOff>34290</xdr:colOff>
      <xdr:row>9</xdr:row>
      <xdr:rowOff>95250</xdr:rowOff>
    </xdr:from>
    <xdr:ext cx="5569025" cy="950580"/>
    <mc:AlternateContent xmlns:mc="http://schemas.openxmlformats.org/markup-compatibility/2006" xmlns:a14="http://schemas.microsoft.com/office/drawing/2010/main">
      <mc:Choice Requires="a14">
        <xdr:sp macro="" textlink="">
          <xdr:nvSpPr>
            <xdr:cNvPr id="31" name="CaixaDeTexto 30">
              <a:extLst>
                <a:ext uri="{FF2B5EF4-FFF2-40B4-BE49-F238E27FC236}">
                  <a16:creationId xmlns:a16="http://schemas.microsoft.com/office/drawing/2014/main" id="{98A96691-2834-4DCC-939B-285F9FD21B2C}"/>
                </a:ext>
              </a:extLst>
            </xdr:cNvPr>
            <xdr:cNvSpPr txBox="1"/>
          </xdr:nvSpPr>
          <xdr:spPr>
            <a:xfrm>
              <a:off x="34290" y="1794510"/>
              <a:ext cx="5569025" cy="9505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14:m>
                <m:oMath xmlns:m="http://schemas.openxmlformats.org/officeDocument/2006/math">
                  <m:r>
                    <a:rPr lang="pt-BR" sz="1400" b="0" i="1">
                      <a:latin typeface="Cambria Math" panose="02040503050406030204"/>
                    </a:rPr>
                    <m:t>𝐵𝐷𝐼</m:t>
                  </m:r>
                  <m:r>
                    <a:rPr lang="pt-BR" sz="1400" b="0" i="1">
                      <a:latin typeface="Cambria Math" panose="02040503050406030204"/>
                    </a:rPr>
                    <m:t> = </m:t>
                  </m:r>
                  <m:f>
                    <m:fPr>
                      <m:ctrlPr>
                        <a:rPr lang="pt-BR" sz="1400" i="1">
                          <a:latin typeface="Cambria Math" panose="02040503050406030204" pitchFamily="18" charset="0"/>
                        </a:rPr>
                      </m:ctrlPr>
                    </m:fPr>
                    <m:num>
                      <m:d>
                        <m:dPr>
                          <m:ctrlPr>
                            <a:rPr lang="pt-BR" sz="1400" b="0" i="1">
                              <a:latin typeface="Cambria Math" panose="02040503050406030204" pitchFamily="18" charset="0"/>
                            </a:rPr>
                          </m:ctrlPr>
                        </m:dPr>
                        <m:e>
                          <m:r>
                            <a:rPr lang="pt-BR" sz="1400" b="0" i="1">
                              <a:latin typeface="Cambria Math" panose="02040503050406030204"/>
                            </a:rPr>
                            <m:t>1+</m:t>
                          </m:r>
                          <m:r>
                            <a:rPr lang="pt-BR" sz="1400" b="0" i="1">
                              <a:latin typeface="Cambria Math" panose="02040503050406030204"/>
                            </a:rPr>
                            <m:t>𝐴𝐶</m:t>
                          </m:r>
                          <m:r>
                            <a:rPr lang="pt-BR" sz="1400" b="0" i="1">
                              <a:latin typeface="Cambria Math" panose="02040503050406030204"/>
                            </a:rPr>
                            <m:t>+</m:t>
                          </m:r>
                          <m:r>
                            <a:rPr lang="pt-BR" sz="1400" b="0" i="1">
                              <a:latin typeface="Cambria Math" panose="02040503050406030204"/>
                            </a:rPr>
                            <m:t>𝑅</m:t>
                          </m:r>
                          <m:r>
                            <a:rPr lang="pt-BR" sz="1400" b="0" i="1">
                              <a:latin typeface="Cambria Math" panose="02040503050406030204"/>
                            </a:rPr>
                            <m:t>+</m:t>
                          </m:r>
                          <m:r>
                            <a:rPr lang="pt-BR" sz="1400" b="0" i="1">
                              <a:latin typeface="Cambria Math" panose="02040503050406030204"/>
                            </a:rPr>
                            <m:t>𝐺</m:t>
                          </m:r>
                          <m:r>
                            <a:rPr lang="pt-BR" sz="1400" b="0" i="1">
                              <a:latin typeface="Cambria Math" panose="02040503050406030204"/>
                            </a:rPr>
                            <m:t>+</m:t>
                          </m:r>
                          <m:r>
                            <a:rPr lang="pt-BR" sz="1400" b="0" i="1">
                              <a:latin typeface="Cambria Math" panose="02040503050406030204"/>
                            </a:rPr>
                            <m:t>𝑆</m:t>
                          </m:r>
                          <m:r>
                            <a:rPr lang="pt-BR" sz="1400" b="0" i="1">
                              <a:latin typeface="Cambria Math" panose="02040503050406030204"/>
                            </a:rPr>
                            <m:t> </m:t>
                          </m:r>
                        </m:e>
                      </m:d>
                      <m:r>
                        <a:rPr lang="pt-BR" sz="1400" b="0" i="1">
                          <a:latin typeface="Cambria Math" panose="02040503050406030204"/>
                        </a:rPr>
                        <m:t>𝑥</m:t>
                      </m:r>
                      <m:r>
                        <a:rPr lang="pt-BR" sz="1400" b="0" i="1">
                          <a:latin typeface="Cambria Math" panose="02040503050406030204"/>
                        </a:rPr>
                        <m:t> </m:t>
                      </m:r>
                      <m:d>
                        <m:dPr>
                          <m:ctrlPr>
                            <a:rPr lang="pt-BR" sz="1400" b="0" i="1">
                              <a:latin typeface="Cambria Math" panose="02040503050406030204" pitchFamily="18" charset="0"/>
                            </a:rPr>
                          </m:ctrlPr>
                        </m:dPr>
                        <m:e>
                          <m:r>
                            <a:rPr lang="pt-BR" sz="1400" b="0" i="1">
                              <a:latin typeface="Cambria Math" panose="02040503050406030204"/>
                            </a:rPr>
                            <m:t> 1+</m:t>
                          </m:r>
                          <m:r>
                            <a:rPr lang="pt-BR" sz="1400" b="0" i="1">
                              <a:latin typeface="Cambria Math" panose="02040503050406030204"/>
                            </a:rPr>
                            <m:t>𝐷𝐹</m:t>
                          </m:r>
                          <m:r>
                            <a:rPr lang="pt-BR" sz="1400" b="0" i="1">
                              <a:latin typeface="Cambria Math" panose="02040503050406030204"/>
                            </a:rPr>
                            <m:t> </m:t>
                          </m:r>
                        </m:e>
                      </m:d>
                      <m:d>
                        <m:dPr>
                          <m:ctrlPr>
                            <a:rPr lang="pt-BR" sz="1400" b="0" i="1">
                              <a:latin typeface="Cambria Math" panose="02040503050406030204" pitchFamily="18" charset="0"/>
                            </a:rPr>
                          </m:ctrlPr>
                        </m:dPr>
                        <m:e>
                          <m:r>
                            <a:rPr lang="pt-BR" sz="1400" b="0" i="1">
                              <a:latin typeface="Cambria Math" panose="02040503050406030204"/>
                            </a:rPr>
                            <m:t> 1+</m:t>
                          </m:r>
                          <m:r>
                            <a:rPr lang="pt-BR" sz="1400" b="0" i="1">
                              <a:latin typeface="Cambria Math" panose="02040503050406030204"/>
                            </a:rPr>
                            <m:t>𝐿</m:t>
                          </m:r>
                          <m:r>
                            <a:rPr lang="pt-BR" sz="1400" b="0" i="1">
                              <a:latin typeface="Cambria Math" panose="02040503050406030204"/>
                            </a:rPr>
                            <m:t> </m:t>
                          </m:r>
                        </m:e>
                      </m:d>
                    </m:num>
                    <m:den>
                      <m:r>
                        <a:rPr lang="pt-BR" sz="1400" b="0" i="1">
                          <a:latin typeface="Cambria Math" panose="02040503050406030204"/>
                        </a:rPr>
                        <m:t>(1 −</m:t>
                      </m:r>
                      <m:r>
                        <a:rPr lang="pt-BR" sz="1400" b="0" i="1">
                          <a:latin typeface="Cambria Math" panose="02040503050406030204"/>
                        </a:rPr>
                        <m:t>𝐼</m:t>
                      </m:r>
                      <m:r>
                        <a:rPr lang="pt-BR" sz="1400" b="0" i="1">
                          <a:latin typeface="Cambria Math" panose="02040503050406030204"/>
                        </a:rPr>
                        <m:t> )</m:t>
                      </m:r>
                    </m:den>
                  </m:f>
                  <m:r>
                    <a:rPr lang="pt-BR" sz="1400" b="0" i="1">
                      <a:solidFill>
                        <a:schemeClr val="tx1"/>
                      </a:solidFill>
                      <a:effectLst/>
                      <a:latin typeface="Cambria Math" panose="02040503050406030204" pitchFamily="18" charset="0"/>
                      <a:ea typeface="+mn-ea"/>
                      <a:cs typeface="+mn-cs"/>
                    </a:rPr>
                    <m:t>−1</m:t>
                  </m:r>
                </m:oMath>
              </a14:m>
              <a:r>
                <a:rPr lang="pt-BR" sz="1400">
                  <a:latin typeface="Arial" panose="020B0604020202020204" pitchFamily="7" charset="0"/>
                  <a:cs typeface="Arial" panose="020B0604020202020204" pitchFamily="7" charset="0"/>
                </a:rPr>
                <a:t> </a:t>
              </a:r>
            </a:p>
          </xdr:txBody>
        </xdr:sp>
      </mc:Choice>
      <mc:Fallback xmlns="">
        <xdr:sp macro="" textlink="">
          <xdr:nvSpPr>
            <xdr:cNvPr id="31" name="CaixaDeTexto 30">
              <a:extLst>
                <a:ext uri="{FF2B5EF4-FFF2-40B4-BE49-F238E27FC236}">
                  <a16:creationId xmlns:a16="http://schemas.microsoft.com/office/drawing/2014/main" id="{98A96691-2834-4DCC-939B-285F9FD21B2C}"/>
                </a:ext>
              </a:extLst>
            </xdr:cNvPr>
            <xdr:cNvSpPr txBox="1"/>
          </xdr:nvSpPr>
          <xdr:spPr>
            <a:xfrm>
              <a:off x="34290" y="1794510"/>
              <a:ext cx="5569025" cy="9505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t-BR" sz="1400" b="0" i="0">
                  <a:latin typeface="Cambria Math" panose="02040503050406030204"/>
                </a:rPr>
                <a:t>𝐵𝐷𝐼 = </a:t>
              </a:r>
              <a:r>
                <a:rPr lang="pt-BR" sz="1400" b="0" i="0">
                  <a:latin typeface="Cambria Math" panose="02040503050406030204" pitchFamily="18" charset="0"/>
                </a:rPr>
                <a:t> ((</a:t>
              </a:r>
              <a:r>
                <a:rPr lang="pt-BR" sz="1400" b="0" i="0">
                  <a:latin typeface="Cambria Math" panose="02040503050406030204"/>
                </a:rPr>
                <a:t>1+𝐴𝐶+𝑅+𝐺+𝑆 </a:t>
              </a:r>
              <a:r>
                <a:rPr lang="pt-BR" sz="1400" b="0" i="0">
                  <a:latin typeface="Cambria Math" panose="02040503050406030204" pitchFamily="18" charset="0"/>
                </a:rPr>
                <a:t>)</a:t>
              </a:r>
              <a:r>
                <a:rPr lang="pt-BR" sz="1400" b="0" i="0">
                  <a:latin typeface="Cambria Math" panose="02040503050406030204"/>
                </a:rPr>
                <a:t>𝑥 </a:t>
              </a:r>
              <a:r>
                <a:rPr lang="pt-BR" sz="1400" b="0" i="0">
                  <a:latin typeface="Cambria Math" panose="02040503050406030204" pitchFamily="18" charset="0"/>
                </a:rPr>
                <a:t>(</a:t>
              </a:r>
              <a:r>
                <a:rPr lang="pt-BR" sz="1400" b="0" i="0">
                  <a:latin typeface="Cambria Math" panose="02040503050406030204"/>
                </a:rPr>
                <a:t> 1+𝐷𝐹 </a:t>
              </a:r>
              <a:r>
                <a:rPr lang="pt-BR" sz="1400" b="0" i="0">
                  <a:latin typeface="Cambria Math" panose="02040503050406030204" pitchFamily="18" charset="0"/>
                </a:rPr>
                <a:t>)(</a:t>
              </a:r>
              <a:r>
                <a:rPr lang="pt-BR" sz="1400" b="0" i="0">
                  <a:latin typeface="Cambria Math" panose="02040503050406030204"/>
                </a:rPr>
                <a:t> 1+𝐿 </a:t>
              </a:r>
              <a:r>
                <a:rPr lang="pt-BR" sz="1400" b="0" i="0">
                  <a:latin typeface="Cambria Math" panose="02040503050406030204" pitchFamily="18" charset="0"/>
                </a:rPr>
                <a:t>))/(</a:t>
              </a:r>
              <a:r>
                <a:rPr lang="pt-BR" sz="1400" b="0" i="0">
                  <a:latin typeface="Cambria Math" panose="02040503050406030204"/>
                </a:rPr>
                <a:t>(1 −𝐼 )</a:t>
              </a:r>
              <a:r>
                <a:rPr lang="pt-BR" sz="1400" b="0" i="0">
                  <a:latin typeface="Cambria Math" panose="02040503050406030204" pitchFamily="18" charset="0"/>
                </a:rPr>
                <a:t>)</a:t>
              </a:r>
              <a:r>
                <a:rPr lang="pt-BR" sz="1400" b="0" i="0">
                  <a:solidFill>
                    <a:schemeClr val="tx1"/>
                  </a:solidFill>
                  <a:effectLst/>
                  <a:latin typeface="Cambria Math" panose="02040503050406030204" pitchFamily="18" charset="0"/>
                  <a:ea typeface="+mn-ea"/>
                  <a:cs typeface="+mn-cs"/>
                </a:rPr>
                <a:t>−1</a:t>
              </a:r>
              <a:r>
                <a:rPr lang="pt-BR" sz="1400">
                  <a:latin typeface="Arial" panose="020B0604020202020204" pitchFamily="7" charset="0"/>
                  <a:cs typeface="Arial" panose="020B0604020202020204" pitchFamily="7" charset="0"/>
                </a:rPr>
                <a:t> </a:t>
              </a:r>
            </a:p>
          </xdr:txBody>
        </xdr:sp>
      </mc:Fallback>
    </mc:AlternateContent>
    <xdr:clientData/>
  </xdr:oneCellAnchor>
  <xdr:oneCellAnchor>
    <xdr:from>
      <xdr:col>0</xdr:col>
      <xdr:colOff>0</xdr:colOff>
      <xdr:row>18</xdr:row>
      <xdr:rowOff>0</xdr:rowOff>
    </xdr:from>
    <xdr:ext cx="184731" cy="264560"/>
    <xdr:sp macro="" textlink="">
      <xdr:nvSpPr>
        <xdr:cNvPr id="32" name="CaixaDeTexto 31">
          <a:extLst>
            <a:ext uri="{FF2B5EF4-FFF2-40B4-BE49-F238E27FC236}">
              <a16:creationId xmlns:a16="http://schemas.microsoft.com/office/drawing/2014/main" id="{86ADB3E5-237C-4595-90FC-BF369B3B66B3}"/>
            </a:ext>
          </a:extLst>
        </xdr:cNvPr>
        <xdr:cNvSpPr txBox="1"/>
      </xdr:nvSpPr>
      <xdr:spPr>
        <a:xfrm>
          <a:off x="0" y="3406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84731" cy="264560"/>
    <xdr:sp macro="" textlink="">
      <xdr:nvSpPr>
        <xdr:cNvPr id="4" name="CaixaDeTexto 3">
          <a:extLst>
            <a:ext uri="{FF2B5EF4-FFF2-40B4-BE49-F238E27FC236}">
              <a16:creationId xmlns:a16="http://schemas.microsoft.com/office/drawing/2014/main" id="{3E16EB74-524F-4082-B388-D13DDF6F4EE4}"/>
            </a:ext>
          </a:extLst>
        </xdr:cNvPr>
        <xdr:cNvSpPr txBox="1"/>
      </xdr:nvSpPr>
      <xdr:spPr>
        <a:xfrm>
          <a:off x="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oneCellAnchor>
    <xdr:from>
      <xdr:col>0</xdr:col>
      <xdr:colOff>0</xdr:colOff>
      <xdr:row>0</xdr:row>
      <xdr:rowOff>0</xdr:rowOff>
    </xdr:from>
    <xdr:ext cx="184731" cy="264560"/>
    <xdr:sp macro="" textlink="">
      <xdr:nvSpPr>
        <xdr:cNvPr id="5" name="CaixaDeTexto 3">
          <a:extLst>
            <a:ext uri="{FF2B5EF4-FFF2-40B4-BE49-F238E27FC236}">
              <a16:creationId xmlns:a16="http://schemas.microsoft.com/office/drawing/2014/main" id="{80D456D0-089A-4C50-8789-64D0C3BF2669}"/>
            </a:ext>
          </a:extLst>
        </xdr:cNvPr>
        <xdr:cNvSpPr txBox="1"/>
      </xdr:nvSpPr>
      <xdr:spPr>
        <a:xfrm>
          <a:off x="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G:\Meu%20Drive\DEO%20-%20DEPARTAMENTO%20DE%20ENGENHARIA%20E%20OBRAS\PROJETOS\CAMPUS%20-%20RIO%20VERDE\Biblioteca%20-%20Reforma%20e%20Amplia&#231;&#227;o\PROCESSO%20LICITAT&#211;RIO\ARQUIVOS%20EDIT&#193;VEIS\OR&#199;AMENTO_BIBLIOTECA_REFORMA_E_AMPLIA&#199;&#195;O_FINAL04.xlsx" TargetMode="External"/><Relationship Id="rId1" Type="http://schemas.openxmlformats.org/officeDocument/2006/relationships/externalLinkPath" Target="file:///G:\Meu%20Drive\DEO%20-%20DEPARTAMENTO%20DE%20ENGENHARIA%20E%20OBRAS\PROJETOS\CAMPUS%20-%20RIO%20VERDE\Biblioteca%20-%20Reforma%20e%20Amplia&#231;&#227;o\PROCESSO%20LICITAT&#211;RIO\ARQUIVOS%20EDIT&#193;VEIS\OR&#199;AMENTO_BIBLIOTECA_REFORMA_E_AMPLIA&#199;&#195;O_FINAL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mória de Cálculo"/>
      <sheetName val="Planilha Orçamentária"/>
      <sheetName val="Demonstrativo BDI"/>
      <sheetName val="Cronograma Físico Financeiro"/>
      <sheetName val="Composições Custo Unitário"/>
      <sheetName val="Cotações"/>
      <sheetName val="Sintética"/>
      <sheetName val="Composição (NÃO) "/>
    </sheetNames>
    <sheetDataSet>
      <sheetData sheetId="0"/>
      <sheetData sheetId="1"/>
      <sheetData sheetId="2">
        <row r="16">
          <cell r="G16">
            <v>0.25919999999999999</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ajuda-amazon@amazon.com.br" TargetMode="External"/><Relationship Id="rId1" Type="http://schemas.openxmlformats.org/officeDocument/2006/relationships/hyperlink" Target="mailto:ajuda-amazon@amazon.com.br"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98"/>
  <sheetViews>
    <sheetView zoomScale="110" zoomScaleNormal="110" workbookViewId="0">
      <selection activeCell="C38" sqref="C38"/>
    </sheetView>
  </sheetViews>
  <sheetFormatPr defaultColWidth="114.109375" defaultRowHeight="13.2"/>
  <cols>
    <col min="1" max="1" width="7.5546875" style="129" customWidth="1"/>
    <col min="2" max="2" width="13.33203125" style="129" customWidth="1"/>
    <col min="3" max="3" width="80.6640625" style="144" customWidth="1"/>
    <col min="4" max="4" width="5.6640625" style="129" bestFit="1" customWidth="1"/>
    <col min="5" max="5" width="13.109375" style="121" bestFit="1" customWidth="1"/>
    <col min="6" max="6" width="10.33203125" style="59" customWidth="1"/>
    <col min="7" max="7" width="114.109375" style="59"/>
    <col min="8" max="8" width="9.44140625" style="59" customWidth="1"/>
    <col min="9" max="12" width="9.6640625" style="59" customWidth="1"/>
    <col min="13" max="16384" width="114.109375" style="59"/>
  </cols>
  <sheetData>
    <row r="1" spans="1:5" ht="13.8" thickBot="1">
      <c r="A1" s="455" t="s">
        <v>0</v>
      </c>
      <c r="B1" s="456"/>
      <c r="C1" s="456"/>
      <c r="D1" s="456"/>
      <c r="E1" s="457"/>
    </row>
    <row r="2" spans="1:5" ht="13.8" thickBot="1">
      <c r="A2" s="122"/>
      <c r="B2" s="91"/>
      <c r="C2" s="130"/>
      <c r="D2" s="122"/>
      <c r="E2" s="104"/>
    </row>
    <row r="3" spans="1:5" ht="14.4" customHeight="1">
      <c r="A3" s="60" t="s">
        <v>1</v>
      </c>
      <c r="B3" s="458" t="s">
        <v>2408</v>
      </c>
      <c r="C3" s="458"/>
      <c r="D3" s="458"/>
      <c r="E3" s="459"/>
    </row>
    <row r="4" spans="1:5">
      <c r="A4" s="61" t="s">
        <v>2</v>
      </c>
      <c r="B4" s="460" t="s">
        <v>2387</v>
      </c>
      <c r="C4" s="460"/>
      <c r="D4" s="460"/>
      <c r="E4" s="461"/>
    </row>
    <row r="5" spans="1:5" ht="13.8" thickBot="1">
      <c r="A5" s="189" t="s">
        <v>2729</v>
      </c>
      <c r="B5" s="128"/>
      <c r="C5" s="131"/>
      <c r="D5" s="128"/>
      <c r="E5" s="62"/>
    </row>
    <row r="6" spans="1:5">
      <c r="A6" s="63"/>
      <c r="B6" s="90"/>
      <c r="C6" s="132"/>
      <c r="D6" s="63"/>
      <c r="E6" s="64"/>
    </row>
    <row r="7" spans="1:5">
      <c r="A7" s="65" t="s">
        <v>3</v>
      </c>
      <c r="B7" s="92" t="s">
        <v>4</v>
      </c>
      <c r="C7" s="133" t="s">
        <v>5</v>
      </c>
      <c r="D7" s="123" t="s">
        <v>6</v>
      </c>
      <c r="E7" s="105" t="s">
        <v>7</v>
      </c>
    </row>
    <row r="8" spans="1:5">
      <c r="A8" s="66">
        <v>1</v>
      </c>
      <c r="B8" s="93">
        <v>20000</v>
      </c>
      <c r="C8" s="134" t="s">
        <v>8</v>
      </c>
      <c r="D8" s="124" t="s">
        <v>9</v>
      </c>
      <c r="E8" s="106"/>
    </row>
    <row r="9" spans="1:5" ht="26.4" hidden="1">
      <c r="A9" s="68"/>
      <c r="B9" s="89">
        <v>20100</v>
      </c>
      <c r="C9" s="135" t="s">
        <v>10</v>
      </c>
      <c r="D9" s="69" t="s">
        <v>11</v>
      </c>
      <c r="E9" s="107"/>
    </row>
    <row r="10" spans="1:5" ht="26.4" hidden="1">
      <c r="A10" s="68"/>
      <c r="B10" s="89">
        <v>20101</v>
      </c>
      <c r="C10" s="135" t="s">
        <v>12</v>
      </c>
      <c r="D10" s="69" t="s">
        <v>11</v>
      </c>
      <c r="E10" s="107"/>
    </row>
    <row r="11" spans="1:5" ht="26.4" hidden="1">
      <c r="A11" s="68"/>
      <c r="B11" s="89">
        <v>20102</v>
      </c>
      <c r="C11" s="135" t="s">
        <v>13</v>
      </c>
      <c r="D11" s="69" t="s">
        <v>11</v>
      </c>
      <c r="E11" s="107"/>
    </row>
    <row r="12" spans="1:5" ht="26.4" hidden="1">
      <c r="A12" s="68"/>
      <c r="B12" s="89">
        <v>20103</v>
      </c>
      <c r="C12" s="135" t="s">
        <v>14</v>
      </c>
      <c r="D12" s="69" t="s">
        <v>11</v>
      </c>
      <c r="E12" s="108"/>
    </row>
    <row r="13" spans="1:5" hidden="1">
      <c r="A13" s="68"/>
      <c r="B13" s="89">
        <v>20104</v>
      </c>
      <c r="C13" s="135" t="s">
        <v>15</v>
      </c>
      <c r="D13" s="69" t="s">
        <v>11</v>
      </c>
      <c r="E13" s="108"/>
    </row>
    <row r="14" spans="1:5" hidden="1">
      <c r="A14" s="68"/>
      <c r="B14" s="89">
        <v>20105</v>
      </c>
      <c r="C14" s="135" t="s">
        <v>16</v>
      </c>
      <c r="D14" s="69" t="s">
        <v>11</v>
      </c>
      <c r="E14" s="107"/>
    </row>
    <row r="15" spans="1:5">
      <c r="A15" s="174" t="s">
        <v>2271</v>
      </c>
      <c r="B15" s="179">
        <v>20106</v>
      </c>
      <c r="C15" s="190" t="s">
        <v>17</v>
      </c>
      <c r="D15" s="175" t="s">
        <v>11</v>
      </c>
      <c r="E15" s="109">
        <f>ROUND(SUM(E18:E18),2)</f>
        <v>8.5500000000000007</v>
      </c>
    </row>
    <row r="16" spans="1:5" ht="24">
      <c r="A16" s="174"/>
      <c r="B16" s="179"/>
      <c r="C16" s="191" t="s">
        <v>2278</v>
      </c>
      <c r="D16" s="175"/>
      <c r="E16" s="109"/>
    </row>
    <row r="17" spans="1:5">
      <c r="A17" s="174"/>
      <c r="B17" s="179"/>
      <c r="C17" s="192" t="s">
        <v>2273</v>
      </c>
      <c r="D17" s="175"/>
      <c r="E17" s="109"/>
    </row>
    <row r="18" spans="1:5">
      <c r="A18" s="182"/>
      <c r="B18" s="183"/>
      <c r="C18" s="193" t="s">
        <v>2212</v>
      </c>
      <c r="D18" s="177" t="s">
        <v>11</v>
      </c>
      <c r="E18" s="194">
        <f>3*2.85</f>
        <v>8.5500000000000007</v>
      </c>
    </row>
    <row r="19" spans="1:5">
      <c r="A19" s="174"/>
      <c r="B19" s="179"/>
      <c r="C19" s="190"/>
      <c r="D19" s="175"/>
      <c r="E19" s="109"/>
    </row>
    <row r="20" spans="1:5" ht="39.6" hidden="1">
      <c r="A20" s="174"/>
      <c r="B20" s="179">
        <v>20107</v>
      </c>
      <c r="C20" s="190" t="s">
        <v>18</v>
      </c>
      <c r="D20" s="175" t="s">
        <v>2285</v>
      </c>
      <c r="E20" s="109"/>
    </row>
    <row r="21" spans="1:5" ht="26.4" hidden="1">
      <c r="A21" s="174"/>
      <c r="B21" s="179">
        <v>20108</v>
      </c>
      <c r="C21" s="190" t="s">
        <v>20</v>
      </c>
      <c r="D21" s="175" t="s">
        <v>11</v>
      </c>
      <c r="E21" s="109"/>
    </row>
    <row r="22" spans="1:5" ht="26.4" hidden="1">
      <c r="A22" s="174"/>
      <c r="B22" s="179">
        <v>20109</v>
      </c>
      <c r="C22" s="190" t="s">
        <v>21</v>
      </c>
      <c r="D22" s="175" t="s">
        <v>11</v>
      </c>
      <c r="E22" s="109"/>
    </row>
    <row r="23" spans="1:5" ht="26.4" hidden="1">
      <c r="A23" s="174"/>
      <c r="B23" s="179">
        <v>20110</v>
      </c>
      <c r="C23" s="190" t="s">
        <v>22</v>
      </c>
      <c r="D23" s="175" t="s">
        <v>11</v>
      </c>
      <c r="E23" s="195"/>
    </row>
    <row r="24" spans="1:5" ht="26.4" hidden="1">
      <c r="A24" s="174"/>
      <c r="B24" s="179">
        <v>20111</v>
      </c>
      <c r="C24" s="190" t="s">
        <v>23</v>
      </c>
      <c r="D24" s="175" t="s">
        <v>11</v>
      </c>
      <c r="E24" s="109"/>
    </row>
    <row r="25" spans="1:5" ht="26.4" hidden="1">
      <c r="A25" s="174"/>
      <c r="B25" s="179">
        <v>20112</v>
      </c>
      <c r="C25" s="190" t="s">
        <v>24</v>
      </c>
      <c r="D25" s="175" t="s">
        <v>11</v>
      </c>
      <c r="E25" s="109"/>
    </row>
    <row r="26" spans="1:5" ht="26.4" hidden="1">
      <c r="A26" s="174"/>
      <c r="B26" s="179">
        <v>20113</v>
      </c>
      <c r="C26" s="190" t="s">
        <v>25</v>
      </c>
      <c r="D26" s="175" t="s">
        <v>11</v>
      </c>
      <c r="E26" s="109"/>
    </row>
    <row r="27" spans="1:5" ht="26.4">
      <c r="A27" s="174" t="s">
        <v>2274</v>
      </c>
      <c r="B27" s="179">
        <v>20115</v>
      </c>
      <c r="C27" s="190" t="s">
        <v>26</v>
      </c>
      <c r="D27" s="175" t="s">
        <v>11</v>
      </c>
      <c r="E27" s="109">
        <f>ROUND(SUM(E29:E31),2)</f>
        <v>1</v>
      </c>
    </row>
    <row r="28" spans="1:5">
      <c r="A28" s="174"/>
      <c r="B28" s="179"/>
      <c r="C28" s="192" t="s">
        <v>2273</v>
      </c>
      <c r="D28" s="175"/>
      <c r="E28" s="109"/>
    </row>
    <row r="29" spans="1:5">
      <c r="A29" s="182"/>
      <c r="B29" s="183"/>
      <c r="C29" s="193" t="s">
        <v>2261</v>
      </c>
      <c r="D29" s="177" t="s">
        <v>11</v>
      </c>
      <c r="E29" s="194">
        <f>0.63*0.5</f>
        <v>0.315</v>
      </c>
    </row>
    <row r="30" spans="1:5" ht="22.8">
      <c r="A30" s="182"/>
      <c r="B30" s="183"/>
      <c r="C30" s="186" t="s">
        <v>2730</v>
      </c>
      <c r="D30" s="177" t="s">
        <v>11</v>
      </c>
      <c r="E30" s="194">
        <f>(1.15*0.15)+(2.4*0.15)</f>
        <v>0.53249999999999997</v>
      </c>
    </row>
    <row r="31" spans="1:5" ht="22.8">
      <c r="A31" s="182"/>
      <c r="B31" s="183"/>
      <c r="C31" s="186" t="s">
        <v>2262</v>
      </c>
      <c r="D31" s="177" t="s">
        <v>11</v>
      </c>
      <c r="E31" s="194">
        <f>1*0.15</f>
        <v>0.15</v>
      </c>
    </row>
    <row r="32" spans="1:5">
      <c r="A32" s="174"/>
      <c r="B32" s="179"/>
      <c r="C32" s="190"/>
      <c r="D32" s="175"/>
      <c r="E32" s="109"/>
    </row>
    <row r="33" spans="1:5" hidden="1">
      <c r="A33" s="174"/>
      <c r="B33" s="179">
        <v>20116</v>
      </c>
      <c r="C33" s="190" t="s">
        <v>27</v>
      </c>
      <c r="D33" s="175" t="s">
        <v>11</v>
      </c>
      <c r="E33" s="195"/>
    </row>
    <row r="34" spans="1:5" ht="26.4" hidden="1">
      <c r="A34" s="174"/>
      <c r="B34" s="179">
        <v>20117</v>
      </c>
      <c r="C34" s="190" t="s">
        <v>28</v>
      </c>
      <c r="D34" s="175" t="s">
        <v>11</v>
      </c>
      <c r="E34" s="195"/>
    </row>
    <row r="35" spans="1:5" ht="26.4">
      <c r="A35" s="174" t="s">
        <v>2275</v>
      </c>
      <c r="B35" s="179">
        <v>20118</v>
      </c>
      <c r="C35" s="190" t="s">
        <v>29</v>
      </c>
      <c r="D35" s="175" t="s">
        <v>30</v>
      </c>
      <c r="E35" s="109">
        <f>ROUND(SUM(E37:E40),2)</f>
        <v>4.03</v>
      </c>
    </row>
    <row r="36" spans="1:5">
      <c r="A36" s="174"/>
      <c r="B36" s="179"/>
      <c r="C36" s="192" t="s">
        <v>2273</v>
      </c>
      <c r="D36" s="175"/>
      <c r="E36" s="109"/>
    </row>
    <row r="37" spans="1:5" ht="22.8">
      <c r="A37" s="182"/>
      <c r="B37" s="183"/>
      <c r="C37" s="193" t="s">
        <v>2345</v>
      </c>
      <c r="D37" s="177" t="s">
        <v>30</v>
      </c>
      <c r="E37" s="194">
        <f>2.1*1.6*0.32</f>
        <v>1.0752000000000002</v>
      </c>
    </row>
    <row r="38" spans="1:5" ht="34.200000000000003">
      <c r="A38" s="182"/>
      <c r="B38" s="183"/>
      <c r="C38" s="193" t="s">
        <v>2367</v>
      </c>
      <c r="D38" s="177" t="s">
        <v>30</v>
      </c>
      <c r="E38" s="194">
        <f>0.9*1*0.17*8</f>
        <v>1.2240000000000002</v>
      </c>
    </row>
    <row r="39" spans="1:5" ht="34.200000000000003">
      <c r="A39" s="182"/>
      <c r="B39" s="183"/>
      <c r="C39" s="193" t="s">
        <v>2368</v>
      </c>
      <c r="D39" s="177" t="s">
        <v>30</v>
      </c>
      <c r="E39" s="194">
        <f>0.9*1*0.17*8</f>
        <v>1.2240000000000002</v>
      </c>
    </row>
    <row r="40" spans="1:5" ht="22.8">
      <c r="A40" s="182"/>
      <c r="B40" s="183"/>
      <c r="C40" s="193" t="s">
        <v>2193</v>
      </c>
      <c r="D40" s="177" t="s">
        <v>30</v>
      </c>
      <c r="E40" s="194">
        <f>2.1*1.6*0.15</f>
        <v>0.504</v>
      </c>
    </row>
    <row r="41" spans="1:5">
      <c r="A41" s="174"/>
      <c r="B41" s="179"/>
      <c r="C41" s="190"/>
      <c r="D41" s="175"/>
      <c r="E41" s="109"/>
    </row>
    <row r="42" spans="1:5" hidden="1">
      <c r="A42" s="174"/>
      <c r="B42" s="179">
        <v>20119</v>
      </c>
      <c r="C42" s="190" t="s">
        <v>31</v>
      </c>
      <c r="D42" s="175" t="s">
        <v>30</v>
      </c>
      <c r="E42" s="195"/>
    </row>
    <row r="43" spans="1:5" ht="26.4" hidden="1">
      <c r="A43" s="174"/>
      <c r="B43" s="179">
        <v>20121</v>
      </c>
      <c r="C43" s="190" t="s">
        <v>32</v>
      </c>
      <c r="D43" s="175" t="s">
        <v>30</v>
      </c>
      <c r="E43" s="109"/>
    </row>
    <row r="44" spans="1:5" ht="26.4" hidden="1">
      <c r="A44" s="174"/>
      <c r="B44" s="179">
        <v>20125</v>
      </c>
      <c r="C44" s="190" t="s">
        <v>33</v>
      </c>
      <c r="D44" s="175" t="s">
        <v>30</v>
      </c>
      <c r="E44" s="109"/>
    </row>
    <row r="45" spans="1:5" hidden="1">
      <c r="A45" s="174"/>
      <c r="B45" s="179">
        <v>20126</v>
      </c>
      <c r="C45" s="190" t="s">
        <v>34</v>
      </c>
      <c r="D45" s="175" t="s">
        <v>11</v>
      </c>
      <c r="E45" s="109"/>
    </row>
    <row r="46" spans="1:5" ht="26.4" hidden="1">
      <c r="A46" s="174"/>
      <c r="B46" s="179">
        <v>20127</v>
      </c>
      <c r="C46" s="190" t="s">
        <v>35</v>
      </c>
      <c r="D46" s="175" t="s">
        <v>30</v>
      </c>
      <c r="E46" s="109"/>
    </row>
    <row r="47" spans="1:5" ht="26.4" hidden="1">
      <c r="A47" s="174"/>
      <c r="B47" s="179">
        <v>20128</v>
      </c>
      <c r="C47" s="190" t="s">
        <v>36</v>
      </c>
      <c r="D47" s="175" t="s">
        <v>30</v>
      </c>
      <c r="E47" s="109"/>
    </row>
    <row r="48" spans="1:5" ht="26.4" hidden="1">
      <c r="A48" s="174"/>
      <c r="B48" s="179">
        <v>20129</v>
      </c>
      <c r="C48" s="190" t="s">
        <v>37</v>
      </c>
      <c r="D48" s="175" t="s">
        <v>30</v>
      </c>
      <c r="E48" s="109"/>
    </row>
    <row r="49" spans="1:5" ht="26.4" hidden="1">
      <c r="A49" s="174"/>
      <c r="B49" s="179">
        <v>20130</v>
      </c>
      <c r="C49" s="190" t="s">
        <v>38</v>
      </c>
      <c r="D49" s="175" t="s">
        <v>39</v>
      </c>
      <c r="E49" s="109"/>
    </row>
    <row r="50" spans="1:5" ht="26.4" hidden="1">
      <c r="A50" s="174"/>
      <c r="B50" s="179">
        <v>20131</v>
      </c>
      <c r="C50" s="190" t="s">
        <v>40</v>
      </c>
      <c r="D50" s="175" t="s">
        <v>11</v>
      </c>
      <c r="E50" s="109"/>
    </row>
    <row r="51" spans="1:5" hidden="1">
      <c r="A51" s="174"/>
      <c r="B51" s="179">
        <v>20132</v>
      </c>
      <c r="C51" s="190" t="s">
        <v>41</v>
      </c>
      <c r="D51" s="175" t="s">
        <v>11</v>
      </c>
      <c r="E51" s="109"/>
    </row>
    <row r="52" spans="1:5" hidden="1">
      <c r="A52" s="174"/>
      <c r="B52" s="179">
        <v>20133</v>
      </c>
      <c r="C52" s="190" t="s">
        <v>42</v>
      </c>
      <c r="D52" s="175" t="s">
        <v>11</v>
      </c>
      <c r="E52" s="109"/>
    </row>
    <row r="53" spans="1:5">
      <c r="A53" s="178" t="s">
        <v>2276</v>
      </c>
      <c r="B53" s="179">
        <v>20134</v>
      </c>
      <c r="C53" s="190" t="s">
        <v>43</v>
      </c>
      <c r="D53" s="175" t="s">
        <v>11</v>
      </c>
      <c r="E53" s="109">
        <f>ROUND((E54),2)</f>
        <v>3.04</v>
      </c>
    </row>
    <row r="54" spans="1:5" ht="22.8">
      <c r="A54" s="174"/>
      <c r="B54" s="179"/>
      <c r="C54" s="193" t="s">
        <v>2410</v>
      </c>
      <c r="D54" s="177" t="s">
        <v>11</v>
      </c>
      <c r="E54" s="194">
        <f>0.4*7.6</f>
        <v>3.04</v>
      </c>
    </row>
    <row r="55" spans="1:5">
      <c r="A55" s="174"/>
      <c r="B55" s="179"/>
      <c r="C55" s="190"/>
      <c r="D55" s="175"/>
      <c r="E55" s="109"/>
    </row>
    <row r="56" spans="1:5" ht="26.4" hidden="1">
      <c r="A56" s="174"/>
      <c r="B56" s="179">
        <v>20135</v>
      </c>
      <c r="C56" s="190" t="s">
        <v>44</v>
      </c>
      <c r="D56" s="175" t="s">
        <v>11</v>
      </c>
      <c r="E56" s="109"/>
    </row>
    <row r="57" spans="1:5" hidden="1">
      <c r="A57" s="174"/>
      <c r="B57" s="179">
        <v>20136</v>
      </c>
      <c r="C57" s="190" t="s">
        <v>45</v>
      </c>
      <c r="D57" s="175" t="s">
        <v>11</v>
      </c>
      <c r="E57" s="195"/>
    </row>
    <row r="58" spans="1:5" hidden="1">
      <c r="A58" s="174"/>
      <c r="B58" s="179">
        <v>20137</v>
      </c>
      <c r="C58" s="190" t="s">
        <v>46</v>
      </c>
      <c r="D58" s="175" t="s">
        <v>2285</v>
      </c>
      <c r="E58" s="109"/>
    </row>
    <row r="59" spans="1:5">
      <c r="A59" s="178" t="s">
        <v>2277</v>
      </c>
      <c r="B59" s="179">
        <v>20138</v>
      </c>
      <c r="C59" s="190" t="s">
        <v>47</v>
      </c>
      <c r="D59" s="175" t="s">
        <v>2285</v>
      </c>
      <c r="E59" s="109">
        <f>ROUND(SUM(E62:E63),2)</f>
        <v>3</v>
      </c>
    </row>
    <row r="60" spans="1:5" ht="24">
      <c r="A60" s="174"/>
      <c r="B60" s="179"/>
      <c r="C60" s="191" t="s">
        <v>2278</v>
      </c>
      <c r="D60" s="175"/>
      <c r="E60" s="109"/>
    </row>
    <row r="61" spans="1:5">
      <c r="A61" s="174"/>
      <c r="B61" s="179"/>
      <c r="C61" s="192" t="s">
        <v>2273</v>
      </c>
      <c r="D61" s="175"/>
      <c r="E61" s="109"/>
    </row>
    <row r="62" spans="1:5">
      <c r="A62" s="182"/>
      <c r="B62" s="183"/>
      <c r="C62" s="193" t="s">
        <v>2194</v>
      </c>
      <c r="D62" s="177" t="s">
        <v>2285</v>
      </c>
      <c r="E62" s="196">
        <v>2</v>
      </c>
    </row>
    <row r="63" spans="1:5">
      <c r="A63" s="182"/>
      <c r="B63" s="183"/>
      <c r="C63" s="193" t="s">
        <v>2215</v>
      </c>
      <c r="D63" s="177" t="s">
        <v>2285</v>
      </c>
      <c r="E63" s="196">
        <v>1</v>
      </c>
    </row>
    <row r="64" spans="1:5">
      <c r="A64" s="174"/>
      <c r="B64" s="179"/>
      <c r="C64" s="190"/>
      <c r="D64" s="175"/>
      <c r="E64" s="195"/>
    </row>
    <row r="65" spans="1:5" hidden="1">
      <c r="A65" s="174"/>
      <c r="B65" s="179">
        <v>20139</v>
      </c>
      <c r="C65" s="190" t="s">
        <v>48</v>
      </c>
      <c r="D65" s="175" t="s">
        <v>11</v>
      </c>
      <c r="E65" s="109"/>
    </row>
    <row r="66" spans="1:5" ht="39.6">
      <c r="A66" s="178" t="s">
        <v>2279</v>
      </c>
      <c r="B66" s="179">
        <v>20140</v>
      </c>
      <c r="C66" s="190" t="s">
        <v>49</v>
      </c>
      <c r="D66" s="175" t="s">
        <v>2285</v>
      </c>
      <c r="E66" s="109">
        <f>ROUND(SUM(E69:E73),2)</f>
        <v>8</v>
      </c>
    </row>
    <row r="67" spans="1:5" ht="24">
      <c r="A67" s="174"/>
      <c r="B67" s="179"/>
      <c r="C67" s="191" t="s">
        <v>2278</v>
      </c>
      <c r="D67" s="175"/>
      <c r="E67" s="109"/>
    </row>
    <row r="68" spans="1:5">
      <c r="A68" s="174"/>
      <c r="B68" s="179"/>
      <c r="C68" s="192" t="s">
        <v>2273</v>
      </c>
      <c r="D68" s="175"/>
      <c r="E68" s="109"/>
    </row>
    <row r="69" spans="1:5">
      <c r="A69" s="182"/>
      <c r="B69" s="183"/>
      <c r="C69" s="193" t="s">
        <v>2195</v>
      </c>
      <c r="D69" s="177" t="s">
        <v>2285</v>
      </c>
      <c r="E69" s="196">
        <v>2</v>
      </c>
    </row>
    <row r="70" spans="1:5">
      <c r="A70" s="182"/>
      <c r="B70" s="183"/>
      <c r="C70" s="193" t="s">
        <v>2196</v>
      </c>
      <c r="D70" s="177" t="s">
        <v>2285</v>
      </c>
      <c r="E70" s="196">
        <v>2</v>
      </c>
    </row>
    <row r="71" spans="1:5">
      <c r="A71" s="182"/>
      <c r="B71" s="183"/>
      <c r="C71" s="193" t="s">
        <v>2197</v>
      </c>
      <c r="D71" s="177" t="s">
        <v>2285</v>
      </c>
      <c r="E71" s="194">
        <v>2</v>
      </c>
    </row>
    <row r="72" spans="1:5">
      <c r="A72" s="182"/>
      <c r="B72" s="183"/>
      <c r="C72" s="193" t="s">
        <v>2216</v>
      </c>
      <c r="D72" s="177" t="s">
        <v>2285</v>
      </c>
      <c r="E72" s="194">
        <v>1</v>
      </c>
    </row>
    <row r="73" spans="1:5">
      <c r="A73" s="182"/>
      <c r="B73" s="183"/>
      <c r="C73" s="193" t="s">
        <v>2217</v>
      </c>
      <c r="D73" s="177" t="s">
        <v>2285</v>
      </c>
      <c r="E73" s="194">
        <v>1</v>
      </c>
    </row>
    <row r="74" spans="1:5">
      <c r="A74" s="174"/>
      <c r="B74" s="179"/>
      <c r="C74" s="190"/>
      <c r="D74" s="175"/>
      <c r="E74" s="195"/>
    </row>
    <row r="75" spans="1:5" hidden="1">
      <c r="A75" s="174"/>
      <c r="B75" s="179">
        <v>20141</v>
      </c>
      <c r="C75" s="190" t="s">
        <v>50</v>
      </c>
      <c r="D75" s="175" t="s">
        <v>2285</v>
      </c>
      <c r="E75" s="109"/>
    </row>
    <row r="76" spans="1:5" hidden="1">
      <c r="A76" s="174"/>
      <c r="B76" s="179">
        <v>20142</v>
      </c>
      <c r="C76" s="190" t="s">
        <v>51</v>
      </c>
      <c r="D76" s="175" t="s">
        <v>39</v>
      </c>
      <c r="E76" s="109"/>
    </row>
    <row r="77" spans="1:5" ht="26.4" hidden="1">
      <c r="A77" s="174"/>
      <c r="B77" s="179">
        <v>20143</v>
      </c>
      <c r="C77" s="190" t="s">
        <v>52</v>
      </c>
      <c r="D77" s="175" t="s">
        <v>39</v>
      </c>
      <c r="E77" s="109"/>
    </row>
    <row r="78" spans="1:5" ht="26.4" hidden="1">
      <c r="A78" s="174"/>
      <c r="B78" s="179">
        <v>20144</v>
      </c>
      <c r="C78" s="190" t="s">
        <v>53</v>
      </c>
      <c r="D78" s="175" t="s">
        <v>11</v>
      </c>
      <c r="E78" s="109"/>
    </row>
    <row r="79" spans="1:5" hidden="1">
      <c r="A79" s="174"/>
      <c r="B79" s="179">
        <v>20145</v>
      </c>
      <c r="C79" s="190" t="s">
        <v>54</v>
      </c>
      <c r="D79" s="175" t="s">
        <v>2285</v>
      </c>
      <c r="E79" s="195"/>
    </row>
    <row r="80" spans="1:5" hidden="1">
      <c r="A80" s="174"/>
      <c r="B80" s="179">
        <v>20146</v>
      </c>
      <c r="C80" s="190" t="s">
        <v>55</v>
      </c>
      <c r="D80" s="175" t="s">
        <v>2285</v>
      </c>
      <c r="E80" s="109"/>
    </row>
    <row r="81" spans="1:6" ht="26.4" hidden="1">
      <c r="A81" s="174"/>
      <c r="B81" s="179">
        <v>20147</v>
      </c>
      <c r="C81" s="190" t="s">
        <v>56</v>
      </c>
      <c r="D81" s="175" t="s">
        <v>11</v>
      </c>
      <c r="E81" s="109"/>
    </row>
    <row r="82" spans="1:6" ht="26.4" hidden="1">
      <c r="A82" s="174"/>
      <c r="B82" s="179">
        <v>20148</v>
      </c>
      <c r="C82" s="190" t="s">
        <v>57</v>
      </c>
      <c r="D82" s="175" t="s">
        <v>11</v>
      </c>
      <c r="E82" s="109"/>
    </row>
    <row r="83" spans="1:6" ht="26.4" hidden="1">
      <c r="A83" s="174"/>
      <c r="B83" s="179">
        <v>20149</v>
      </c>
      <c r="C83" s="190" t="s">
        <v>58</v>
      </c>
      <c r="D83" s="175" t="s">
        <v>11</v>
      </c>
      <c r="E83" s="109"/>
    </row>
    <row r="84" spans="1:6" ht="26.4" hidden="1">
      <c r="A84" s="174"/>
      <c r="B84" s="179">
        <v>20151</v>
      </c>
      <c r="C84" s="190" t="s">
        <v>59</v>
      </c>
      <c r="D84" s="175" t="s">
        <v>11</v>
      </c>
      <c r="E84" s="109"/>
    </row>
    <row r="85" spans="1:6" ht="26.4" hidden="1">
      <c r="A85" s="174"/>
      <c r="B85" s="179">
        <v>20155</v>
      </c>
      <c r="C85" s="190" t="s">
        <v>60</v>
      </c>
      <c r="D85" s="175" t="s">
        <v>11</v>
      </c>
      <c r="E85" s="109"/>
    </row>
    <row r="86" spans="1:6" ht="26.4" hidden="1">
      <c r="A86" s="174"/>
      <c r="B86" s="179">
        <v>20157</v>
      </c>
      <c r="C86" s="190" t="s">
        <v>61</v>
      </c>
      <c r="D86" s="175" t="s">
        <v>11</v>
      </c>
      <c r="E86" s="109"/>
    </row>
    <row r="87" spans="1:6" ht="26.4" hidden="1">
      <c r="A87" s="174"/>
      <c r="B87" s="179">
        <v>20160</v>
      </c>
      <c r="C87" s="190" t="s">
        <v>62</v>
      </c>
      <c r="D87" s="175" t="s">
        <v>11</v>
      </c>
      <c r="E87" s="109"/>
    </row>
    <row r="88" spans="1:6" ht="26.4">
      <c r="A88" s="178" t="s">
        <v>2282</v>
      </c>
      <c r="B88" s="179">
        <v>20164</v>
      </c>
      <c r="C88" s="190" t="s">
        <v>63</v>
      </c>
      <c r="D88" s="175" t="s">
        <v>39</v>
      </c>
      <c r="E88" s="109">
        <f>ROUND(SUM(E90:E92),2)</f>
        <v>10.8</v>
      </c>
    </row>
    <row r="89" spans="1:6">
      <c r="A89" s="174"/>
      <c r="B89" s="179"/>
      <c r="C89" s="192" t="s">
        <v>2273</v>
      </c>
      <c r="D89" s="175"/>
      <c r="E89" s="109"/>
    </row>
    <row r="90" spans="1:6">
      <c r="A90" s="182"/>
      <c r="B90" s="183"/>
      <c r="C90" s="193" t="s">
        <v>2346</v>
      </c>
      <c r="D90" s="177" t="s">
        <v>1995</v>
      </c>
      <c r="E90" s="194">
        <f>0.9*4</f>
        <v>3.6</v>
      </c>
    </row>
    <row r="91" spans="1:6">
      <c r="A91" s="182"/>
      <c r="B91" s="183"/>
      <c r="C91" s="193" t="s">
        <v>2280</v>
      </c>
      <c r="D91" s="177" t="s">
        <v>1995</v>
      </c>
      <c r="E91" s="194">
        <f>0.9*6</f>
        <v>5.4</v>
      </c>
    </row>
    <row r="92" spans="1:6">
      <c r="A92" s="182"/>
      <c r="B92" s="183"/>
      <c r="C92" s="193" t="s">
        <v>2281</v>
      </c>
      <c r="D92" s="177" t="s">
        <v>1995</v>
      </c>
      <c r="E92" s="194">
        <f>0.9*2</f>
        <v>1.8</v>
      </c>
    </row>
    <row r="93" spans="1:6">
      <c r="A93" s="174"/>
      <c r="B93" s="179"/>
      <c r="C93" s="190"/>
      <c r="D93" s="175"/>
      <c r="E93" s="109"/>
    </row>
    <row r="94" spans="1:6" ht="26.4">
      <c r="A94" s="178" t="s">
        <v>2283</v>
      </c>
      <c r="B94" s="179">
        <v>20165</v>
      </c>
      <c r="C94" s="190" t="s">
        <v>64</v>
      </c>
      <c r="D94" s="175" t="s">
        <v>39</v>
      </c>
      <c r="E94" s="109">
        <f>ROUND(SUM(E96:E100),2)</f>
        <v>260.76</v>
      </c>
      <c r="F94" s="103" t="s">
        <v>2348</v>
      </c>
    </row>
    <row r="95" spans="1:6">
      <c r="A95" s="174"/>
      <c r="B95" s="179"/>
      <c r="C95" s="192" t="s">
        <v>2273</v>
      </c>
      <c r="D95" s="175"/>
      <c r="E95" s="109"/>
    </row>
    <row r="96" spans="1:6" ht="34.200000000000003">
      <c r="A96" s="182"/>
      <c r="B96" s="183"/>
      <c r="C96" s="193" t="s">
        <v>2347</v>
      </c>
      <c r="D96" s="177" t="s">
        <v>1995</v>
      </c>
      <c r="E96" s="194">
        <f>(4.87+1.7+3.16+2.85+2.85+(0.3*16))*3*2</f>
        <v>121.38</v>
      </c>
    </row>
    <row r="97" spans="1:5" ht="34.200000000000003">
      <c r="A97" s="182"/>
      <c r="B97" s="183"/>
      <c r="C97" s="193" t="s">
        <v>2349</v>
      </c>
      <c r="D97" s="177" t="s">
        <v>1995</v>
      </c>
      <c r="E97" s="194">
        <v>6</v>
      </c>
    </row>
    <row r="98" spans="1:5" ht="34.200000000000003">
      <c r="A98" s="182"/>
      <c r="B98" s="183"/>
      <c r="C98" s="193" t="s">
        <v>2198</v>
      </c>
      <c r="D98" s="177" t="s">
        <v>1995</v>
      </c>
      <c r="E98" s="194">
        <f>(4.87+1.7+3.16+2.85+2.85+(0.3*16))*3*2</f>
        <v>121.38</v>
      </c>
    </row>
    <row r="99" spans="1:5" ht="34.200000000000003">
      <c r="A99" s="182"/>
      <c r="B99" s="183"/>
      <c r="C99" s="193" t="s">
        <v>2201</v>
      </c>
      <c r="D99" s="177" t="s">
        <v>1995</v>
      </c>
      <c r="E99" s="194">
        <v>6</v>
      </c>
    </row>
    <row r="100" spans="1:5" ht="34.200000000000003">
      <c r="A100" s="182"/>
      <c r="B100" s="183"/>
      <c r="C100" s="193" t="s">
        <v>2202</v>
      </c>
      <c r="D100" s="177" t="s">
        <v>1995</v>
      </c>
      <c r="E100" s="194">
        <v>6</v>
      </c>
    </row>
    <row r="101" spans="1:5">
      <c r="A101" s="174"/>
      <c r="B101" s="179"/>
      <c r="C101" s="190"/>
      <c r="D101" s="175"/>
      <c r="E101" s="109"/>
    </row>
    <row r="102" spans="1:5" ht="26.4">
      <c r="A102" s="178" t="s">
        <v>2284</v>
      </c>
      <c r="B102" s="179">
        <v>20166</v>
      </c>
      <c r="C102" s="190" t="s">
        <v>2191</v>
      </c>
      <c r="D102" s="175" t="s">
        <v>39</v>
      </c>
      <c r="E102" s="109">
        <f>ROUND(SUM(E104:E105),2)</f>
        <v>30</v>
      </c>
    </row>
    <row r="103" spans="1:5">
      <c r="A103" s="174"/>
      <c r="B103" s="179"/>
      <c r="C103" s="192" t="s">
        <v>2273</v>
      </c>
      <c r="D103" s="175"/>
      <c r="E103" s="109"/>
    </row>
    <row r="104" spans="1:5" ht="34.200000000000003">
      <c r="A104" s="182"/>
      <c r="B104" s="183"/>
      <c r="C104" s="193" t="s">
        <v>2199</v>
      </c>
      <c r="D104" s="177" t="s">
        <v>1995</v>
      </c>
      <c r="E104" s="194">
        <v>16</v>
      </c>
    </row>
    <row r="105" spans="1:5" ht="34.200000000000003">
      <c r="A105" s="182"/>
      <c r="B105" s="183"/>
      <c r="C105" s="193" t="s">
        <v>2371</v>
      </c>
      <c r="D105" s="177" t="s">
        <v>1995</v>
      </c>
      <c r="E105" s="194">
        <f>7*2</f>
        <v>14</v>
      </c>
    </row>
    <row r="106" spans="1:5">
      <c r="A106" s="174"/>
      <c r="B106" s="179"/>
      <c r="C106" s="190"/>
      <c r="D106" s="175"/>
      <c r="E106" s="109"/>
    </row>
    <row r="107" spans="1:5" hidden="1">
      <c r="A107" s="174"/>
      <c r="B107" s="179">
        <v>20167</v>
      </c>
      <c r="C107" s="190" t="s">
        <v>66</v>
      </c>
      <c r="D107" s="175" t="s">
        <v>2285</v>
      </c>
      <c r="E107" s="109"/>
    </row>
    <row r="108" spans="1:5" ht="26.4">
      <c r="A108" s="178" t="s">
        <v>2287</v>
      </c>
      <c r="B108" s="179">
        <v>20168</v>
      </c>
      <c r="C108" s="190" t="s">
        <v>68</v>
      </c>
      <c r="D108" s="175" t="s">
        <v>2285</v>
      </c>
      <c r="E108" s="109">
        <f>ROUND(SUM(E110:E114),2)</f>
        <v>67</v>
      </c>
    </row>
    <row r="109" spans="1:5">
      <c r="A109" s="174"/>
      <c r="B109" s="179"/>
      <c r="C109" s="192" t="s">
        <v>2273</v>
      </c>
      <c r="D109" s="175"/>
      <c r="E109" s="109"/>
    </row>
    <row r="110" spans="1:5">
      <c r="A110" s="182"/>
      <c r="B110" s="183"/>
      <c r="C110" s="193" t="s">
        <v>2363</v>
      </c>
      <c r="D110" s="177" t="s">
        <v>2285</v>
      </c>
      <c r="E110" s="194">
        <f>2*16</f>
        <v>32</v>
      </c>
    </row>
    <row r="111" spans="1:5">
      <c r="A111" s="182"/>
      <c r="B111" s="183"/>
      <c r="C111" s="193" t="s">
        <v>2200</v>
      </c>
      <c r="D111" s="177" t="s">
        <v>2285</v>
      </c>
      <c r="E111" s="194">
        <v>2</v>
      </c>
    </row>
    <row r="112" spans="1:5">
      <c r="A112" s="182"/>
      <c r="B112" s="183"/>
      <c r="C112" s="193" t="s">
        <v>2370</v>
      </c>
      <c r="D112" s="177" t="s">
        <v>2285</v>
      </c>
      <c r="E112" s="194">
        <f>14*2</f>
        <v>28</v>
      </c>
    </row>
    <row r="113" spans="1:6">
      <c r="A113" s="182"/>
      <c r="B113" s="183"/>
      <c r="C113" s="193" t="s">
        <v>2736</v>
      </c>
      <c r="D113" s="177" t="s">
        <v>2285</v>
      </c>
      <c r="E113" s="194">
        <v>3</v>
      </c>
    </row>
    <row r="114" spans="1:6">
      <c r="A114" s="182"/>
      <c r="B114" s="183"/>
      <c r="C114" s="193" t="s">
        <v>2203</v>
      </c>
      <c r="D114" s="177" t="s">
        <v>2285</v>
      </c>
      <c r="E114" s="194">
        <v>2</v>
      </c>
    </row>
    <row r="115" spans="1:6">
      <c r="A115" s="174"/>
      <c r="B115" s="179"/>
      <c r="C115" s="190"/>
      <c r="D115" s="175"/>
      <c r="E115" s="109"/>
    </row>
    <row r="116" spans="1:6" hidden="1">
      <c r="A116" s="174"/>
      <c r="B116" s="179">
        <v>20190</v>
      </c>
      <c r="C116" s="190" t="s">
        <v>69</v>
      </c>
      <c r="D116" s="175" t="s">
        <v>11</v>
      </c>
      <c r="E116" s="109"/>
    </row>
    <row r="117" spans="1:6" ht="26.4">
      <c r="A117" s="178" t="s">
        <v>2288</v>
      </c>
      <c r="B117" s="179">
        <v>20200</v>
      </c>
      <c r="C117" s="190" t="s">
        <v>70</v>
      </c>
      <c r="D117" s="175" t="s">
        <v>11</v>
      </c>
      <c r="E117" s="197">
        <f>ROUND(E118,2)</f>
        <v>102.1</v>
      </c>
      <c r="F117" s="103"/>
    </row>
    <row r="118" spans="1:6">
      <c r="A118" s="182"/>
      <c r="B118" s="183"/>
      <c r="C118" s="193" t="s">
        <v>2453</v>
      </c>
      <c r="D118" s="177" t="s">
        <v>11</v>
      </c>
      <c r="E118" s="198">
        <f>((65+65+49.2+162.2+10.71+65)+(15.61+15.61+15.61+16.96+14.79+14.79))*0.2</f>
        <v>102.096</v>
      </c>
    </row>
    <row r="119" spans="1:6">
      <c r="A119" s="174"/>
      <c r="B119" s="179"/>
      <c r="C119" s="190"/>
      <c r="D119" s="175"/>
      <c r="E119" s="197"/>
    </row>
    <row r="120" spans="1:6" hidden="1">
      <c r="A120" s="174"/>
      <c r="B120" s="179">
        <v>20201</v>
      </c>
      <c r="C120" s="190" t="s">
        <v>71</v>
      </c>
      <c r="D120" s="175" t="s">
        <v>11</v>
      </c>
      <c r="E120" s="197"/>
    </row>
    <row r="121" spans="1:6" hidden="1">
      <c r="A121" s="174"/>
      <c r="B121" s="179">
        <v>20202</v>
      </c>
      <c r="C121" s="190" t="s">
        <v>72</v>
      </c>
      <c r="D121" s="175" t="s">
        <v>11</v>
      </c>
      <c r="E121" s="197"/>
    </row>
    <row r="122" spans="1:6" hidden="1">
      <c r="A122" s="174"/>
      <c r="B122" s="179">
        <v>20203</v>
      </c>
      <c r="C122" s="190" t="s">
        <v>73</v>
      </c>
      <c r="D122" s="175" t="s">
        <v>11</v>
      </c>
      <c r="E122" s="197"/>
    </row>
    <row r="123" spans="1:6" ht="52.8" hidden="1">
      <c r="A123" s="174"/>
      <c r="B123" s="179">
        <v>20210</v>
      </c>
      <c r="C123" s="190" t="s">
        <v>74</v>
      </c>
      <c r="D123" s="175" t="s">
        <v>11</v>
      </c>
      <c r="E123" s="197"/>
    </row>
    <row r="124" spans="1:6" ht="52.8" hidden="1">
      <c r="A124" s="174"/>
      <c r="B124" s="179">
        <v>20212</v>
      </c>
      <c r="C124" s="190" t="s">
        <v>75</v>
      </c>
      <c r="D124" s="175" t="s">
        <v>11</v>
      </c>
      <c r="E124" s="197"/>
    </row>
    <row r="125" spans="1:6" ht="26.4" hidden="1">
      <c r="A125" s="174"/>
      <c r="B125" s="179">
        <v>20302</v>
      </c>
      <c r="C125" s="190" t="s">
        <v>76</v>
      </c>
      <c r="D125" s="175" t="s">
        <v>2285</v>
      </c>
      <c r="E125" s="197"/>
    </row>
    <row r="126" spans="1:6" ht="26.4" hidden="1">
      <c r="A126" s="174"/>
      <c r="B126" s="179">
        <v>20303</v>
      </c>
      <c r="C126" s="190" t="s">
        <v>77</v>
      </c>
      <c r="D126" s="175" t="s">
        <v>2285</v>
      </c>
      <c r="E126" s="197"/>
    </row>
    <row r="127" spans="1:6" ht="26.4" hidden="1">
      <c r="A127" s="174"/>
      <c r="B127" s="179">
        <v>20400</v>
      </c>
      <c r="C127" s="190" t="s">
        <v>78</v>
      </c>
      <c r="D127" s="175" t="s">
        <v>2285</v>
      </c>
      <c r="E127" s="197">
        <f>E128</f>
        <v>0</v>
      </c>
    </row>
    <row r="128" spans="1:6" hidden="1">
      <c r="A128" s="174"/>
      <c r="B128" s="179">
        <v>20501</v>
      </c>
      <c r="C128" s="190" t="s">
        <v>79</v>
      </c>
      <c r="D128" s="175" t="s">
        <v>2285</v>
      </c>
      <c r="E128" s="197"/>
    </row>
    <row r="129" spans="1:5" ht="26.4" hidden="1">
      <c r="A129" s="174"/>
      <c r="B129" s="179">
        <v>20600</v>
      </c>
      <c r="C129" s="190" t="s">
        <v>80</v>
      </c>
      <c r="D129" s="175" t="s">
        <v>11</v>
      </c>
      <c r="E129" s="197"/>
    </row>
    <row r="130" spans="1:5" ht="26.4" hidden="1">
      <c r="A130" s="174"/>
      <c r="B130" s="179">
        <v>20701</v>
      </c>
      <c r="C130" s="190" t="s">
        <v>81</v>
      </c>
      <c r="D130" s="175" t="s">
        <v>11</v>
      </c>
      <c r="E130" s="197"/>
    </row>
    <row r="131" spans="1:5" ht="26.4" hidden="1">
      <c r="A131" s="174"/>
      <c r="B131" s="179">
        <v>20702</v>
      </c>
      <c r="C131" s="190" t="s">
        <v>82</v>
      </c>
      <c r="D131" s="175" t="s">
        <v>11</v>
      </c>
      <c r="E131" s="197"/>
    </row>
    <row r="132" spans="1:5" ht="26.4" hidden="1">
      <c r="A132" s="174"/>
      <c r="B132" s="179">
        <v>20703</v>
      </c>
      <c r="C132" s="190" t="s">
        <v>83</v>
      </c>
      <c r="D132" s="175" t="s">
        <v>11</v>
      </c>
      <c r="E132" s="197"/>
    </row>
    <row r="133" spans="1:5" hidden="1">
      <c r="A133" s="174"/>
      <c r="B133" s="179">
        <v>20801</v>
      </c>
      <c r="C133" s="190" t="s">
        <v>84</v>
      </c>
      <c r="D133" s="175" t="s">
        <v>39</v>
      </c>
      <c r="E133" s="197"/>
    </row>
    <row r="134" spans="1:5" hidden="1">
      <c r="A134" s="174"/>
      <c r="B134" s="179">
        <v>20807</v>
      </c>
      <c r="C134" s="190" t="s">
        <v>85</v>
      </c>
      <c r="D134" s="175" t="s">
        <v>39</v>
      </c>
      <c r="E134" s="197"/>
    </row>
    <row r="135" spans="1:5" hidden="1">
      <c r="A135" s="174"/>
      <c r="B135" s="179">
        <v>20808</v>
      </c>
      <c r="C135" s="190" t="s">
        <v>86</v>
      </c>
      <c r="D135" s="175" t="s">
        <v>2285</v>
      </c>
      <c r="E135" s="197"/>
    </row>
    <row r="136" spans="1:5" hidden="1">
      <c r="A136" s="174"/>
      <c r="B136" s="179">
        <v>21001</v>
      </c>
      <c r="C136" s="190" t="s">
        <v>87</v>
      </c>
      <c r="D136" s="175" t="s">
        <v>39</v>
      </c>
      <c r="E136" s="197"/>
    </row>
    <row r="137" spans="1:5" hidden="1">
      <c r="A137" s="174"/>
      <c r="B137" s="179">
        <v>21002</v>
      </c>
      <c r="C137" s="190" t="s">
        <v>88</v>
      </c>
      <c r="D137" s="175" t="s">
        <v>39</v>
      </c>
      <c r="E137" s="197"/>
    </row>
    <row r="138" spans="1:5" hidden="1">
      <c r="A138" s="174"/>
      <c r="B138" s="179">
        <v>21003</v>
      </c>
      <c r="C138" s="190" t="s">
        <v>89</v>
      </c>
      <c r="D138" s="175" t="s">
        <v>39</v>
      </c>
      <c r="E138" s="197"/>
    </row>
    <row r="139" spans="1:5" ht="26.4">
      <c r="A139" s="178" t="s">
        <v>2289</v>
      </c>
      <c r="B139" s="179">
        <v>21301</v>
      </c>
      <c r="C139" s="190" t="s">
        <v>90</v>
      </c>
      <c r="D139" s="175" t="s">
        <v>11</v>
      </c>
      <c r="E139" s="197">
        <f>ROUND(E140,2)</f>
        <v>0.8</v>
      </c>
    </row>
    <row r="140" spans="1:5">
      <c r="A140" s="182"/>
      <c r="B140" s="183"/>
      <c r="C140" s="199" t="s">
        <v>2446</v>
      </c>
      <c r="D140" s="200" t="s">
        <v>11</v>
      </c>
      <c r="E140" s="201">
        <v>0.8</v>
      </c>
    </row>
    <row r="141" spans="1:5">
      <c r="A141" s="174"/>
      <c r="B141" s="179"/>
      <c r="C141" s="190"/>
      <c r="D141" s="175"/>
      <c r="E141" s="197"/>
    </row>
    <row r="142" spans="1:5" hidden="1">
      <c r="A142" s="174"/>
      <c r="B142" s="179">
        <v>21399</v>
      </c>
      <c r="C142" s="190" t="s">
        <v>91</v>
      </c>
      <c r="D142" s="175" t="s">
        <v>30</v>
      </c>
      <c r="E142" s="197"/>
    </row>
    <row r="143" spans="1:5" hidden="1">
      <c r="A143" s="174"/>
      <c r="B143" s="179">
        <v>21400</v>
      </c>
      <c r="C143" s="190" t="s">
        <v>92</v>
      </c>
      <c r="D143" s="175" t="s">
        <v>30</v>
      </c>
      <c r="E143" s="197"/>
    </row>
    <row r="144" spans="1:5" hidden="1">
      <c r="A144" s="174"/>
      <c r="B144" s="179">
        <v>21401</v>
      </c>
      <c r="C144" s="190" t="s">
        <v>93</v>
      </c>
      <c r="D144" s="175" t="s">
        <v>94</v>
      </c>
      <c r="E144" s="197"/>
    </row>
    <row r="145" spans="1:6" ht="26.4">
      <c r="A145" s="178" t="s">
        <v>2290</v>
      </c>
      <c r="B145" s="179">
        <v>21602</v>
      </c>
      <c r="C145" s="190" t="s">
        <v>95</v>
      </c>
      <c r="D145" s="175" t="s">
        <v>11</v>
      </c>
      <c r="E145" s="197">
        <f>ROUND(E146,2)</f>
        <v>15.31</v>
      </c>
      <c r="F145" s="103"/>
    </row>
    <row r="146" spans="1:6">
      <c r="A146" s="182"/>
      <c r="B146" s="183"/>
      <c r="C146" s="193" t="s">
        <v>2447</v>
      </c>
      <c r="D146" s="177" t="s">
        <v>11</v>
      </c>
      <c r="E146" s="198">
        <f>((65+65+49.2+162.2+10.71+65)+(15.61+15.61+15.61+16.96+14.79+14.79))*0.03</f>
        <v>15.314399999999999</v>
      </c>
    </row>
    <row r="147" spans="1:6">
      <c r="A147" s="174"/>
      <c r="B147" s="179"/>
      <c r="C147" s="202"/>
      <c r="D147" s="203"/>
      <c r="E147" s="204"/>
    </row>
    <row r="148" spans="1:6">
      <c r="A148" s="178" t="s">
        <v>2291</v>
      </c>
      <c r="B148" s="179" t="s">
        <v>2189</v>
      </c>
      <c r="C148" s="207" t="s">
        <v>2448</v>
      </c>
      <c r="D148" s="203" t="s">
        <v>11</v>
      </c>
      <c r="E148" s="204">
        <f>ROUND(SUM(E151:E153),2)</f>
        <v>30.56</v>
      </c>
    </row>
    <row r="149" spans="1:6" ht="24">
      <c r="A149" s="174"/>
      <c r="B149" s="179"/>
      <c r="C149" s="191" t="s">
        <v>2278</v>
      </c>
      <c r="D149" s="203"/>
      <c r="E149" s="204"/>
    </row>
    <row r="150" spans="1:6">
      <c r="A150" s="174"/>
      <c r="B150" s="179"/>
      <c r="C150" s="192" t="s">
        <v>2273</v>
      </c>
      <c r="D150" s="175"/>
      <c r="E150" s="109"/>
    </row>
    <row r="151" spans="1:6" ht="34.200000000000003">
      <c r="A151" s="182"/>
      <c r="B151" s="183"/>
      <c r="C151" s="186" t="s">
        <v>2362</v>
      </c>
      <c r="D151" s="205" t="s">
        <v>11</v>
      </c>
      <c r="E151" s="206">
        <f>(6+1.4)*2</f>
        <v>14.8</v>
      </c>
    </row>
    <row r="152" spans="1:6" ht="22.8">
      <c r="A152" s="182"/>
      <c r="B152" s="183"/>
      <c r="C152" s="186" t="s">
        <v>2205</v>
      </c>
      <c r="D152" s="205" t="s">
        <v>11</v>
      </c>
      <c r="E152" s="206">
        <f>1.6*0.6</f>
        <v>0.96</v>
      </c>
    </row>
    <row r="153" spans="1:6" ht="34.200000000000003">
      <c r="A153" s="174"/>
      <c r="B153" s="179"/>
      <c r="C153" s="186" t="s">
        <v>2369</v>
      </c>
      <c r="D153" s="205" t="s">
        <v>11</v>
      </c>
      <c r="E153" s="206">
        <f>(6+1.4)*2</f>
        <v>14.8</v>
      </c>
    </row>
    <row r="154" spans="1:6">
      <c r="A154" s="174"/>
      <c r="B154" s="179"/>
      <c r="C154" s="207"/>
      <c r="D154" s="203"/>
      <c r="E154" s="204"/>
    </row>
    <row r="155" spans="1:6">
      <c r="A155" s="178" t="s">
        <v>2292</v>
      </c>
      <c r="B155" s="179" t="s">
        <v>2190</v>
      </c>
      <c r="C155" s="202" t="s">
        <v>2286</v>
      </c>
      <c r="D155" s="203" t="s">
        <v>1995</v>
      </c>
      <c r="E155" s="204">
        <f>ROUND(SUM(E157:E163),2)</f>
        <v>20.2</v>
      </c>
    </row>
    <row r="156" spans="1:6">
      <c r="A156" s="174"/>
      <c r="B156" s="179"/>
      <c r="C156" s="192" t="s">
        <v>2273</v>
      </c>
      <c r="D156" s="203"/>
      <c r="E156" s="204"/>
    </row>
    <row r="157" spans="1:6" ht="22.8">
      <c r="A157" s="182"/>
      <c r="B157" s="183"/>
      <c r="C157" s="186" t="s">
        <v>2717</v>
      </c>
      <c r="D157" s="205" t="s">
        <v>1995</v>
      </c>
      <c r="E157" s="206">
        <f>2.1+1.6+2.1</f>
        <v>5.8000000000000007</v>
      </c>
    </row>
    <row r="158" spans="1:6">
      <c r="A158" s="182"/>
      <c r="B158" s="183"/>
      <c r="C158" s="186" t="s">
        <v>2206</v>
      </c>
      <c r="D158" s="205" t="s">
        <v>1995</v>
      </c>
      <c r="E158" s="206">
        <f>0.6+0.6</f>
        <v>1.2</v>
      </c>
    </row>
    <row r="159" spans="1:6" hidden="1">
      <c r="A159" s="182"/>
      <c r="B159" s="183"/>
      <c r="C159" s="186"/>
      <c r="D159" s="205"/>
      <c r="E159" s="206"/>
    </row>
    <row r="160" spans="1:6" ht="22.8">
      <c r="A160" s="182"/>
      <c r="B160" s="183"/>
      <c r="C160" s="186" t="s">
        <v>2718</v>
      </c>
      <c r="D160" s="205" t="s">
        <v>1995</v>
      </c>
      <c r="E160" s="206">
        <v>5.8</v>
      </c>
    </row>
    <row r="161" spans="1:5" hidden="1">
      <c r="A161" s="182"/>
      <c r="B161" s="183"/>
      <c r="C161" s="186"/>
      <c r="D161" s="205"/>
      <c r="E161" s="206"/>
    </row>
    <row r="162" spans="1:5" ht="22.8">
      <c r="A162" s="182"/>
      <c r="B162" s="183"/>
      <c r="C162" s="186" t="s">
        <v>2732</v>
      </c>
      <c r="D162" s="205" t="s">
        <v>1995</v>
      </c>
      <c r="E162" s="206">
        <f>2.4+2.4+0.15+0.15</f>
        <v>5.1000000000000005</v>
      </c>
    </row>
    <row r="163" spans="1:5" ht="22.8">
      <c r="A163" s="182"/>
      <c r="B163" s="183"/>
      <c r="C163" s="186" t="s">
        <v>2260</v>
      </c>
      <c r="D163" s="205" t="s">
        <v>1995</v>
      </c>
      <c r="E163" s="206">
        <f>1+1+0.15+0.15</f>
        <v>2.2999999999999998</v>
      </c>
    </row>
    <row r="164" spans="1:5">
      <c r="A164" s="174"/>
      <c r="B164" s="179"/>
      <c r="C164" s="202"/>
      <c r="D164" s="203"/>
      <c r="E164" s="204"/>
    </row>
    <row r="165" spans="1:5">
      <c r="A165" s="178" t="s">
        <v>2293</v>
      </c>
      <c r="B165" s="179" t="s">
        <v>2204</v>
      </c>
      <c r="C165" s="207" t="s">
        <v>2449</v>
      </c>
      <c r="D165" s="203" t="s">
        <v>2151</v>
      </c>
      <c r="E165" s="204">
        <f>ROUND(SUM(E168),2)</f>
        <v>5.5</v>
      </c>
    </row>
    <row r="166" spans="1:5" ht="24">
      <c r="A166" s="174"/>
      <c r="B166" s="179"/>
      <c r="C166" s="191" t="s">
        <v>2278</v>
      </c>
      <c r="D166" s="203"/>
      <c r="E166" s="204"/>
    </row>
    <row r="167" spans="1:5">
      <c r="A167" s="174"/>
      <c r="B167" s="179"/>
      <c r="C167" s="192" t="s">
        <v>2273</v>
      </c>
      <c r="D167" s="203"/>
      <c r="E167" s="204"/>
    </row>
    <row r="168" spans="1:5">
      <c r="A168" s="182"/>
      <c r="B168" s="183"/>
      <c r="C168" s="186" t="s">
        <v>2207</v>
      </c>
      <c r="D168" s="205" t="s">
        <v>2151</v>
      </c>
      <c r="E168" s="206">
        <f>5*1.1</f>
        <v>5.5</v>
      </c>
    </row>
    <row r="169" spans="1:5">
      <c r="A169" s="174"/>
      <c r="B169" s="179"/>
      <c r="C169" s="202"/>
      <c r="D169" s="203"/>
      <c r="E169" s="204"/>
    </row>
    <row r="170" spans="1:5">
      <c r="A170" s="178" t="s">
        <v>2296</v>
      </c>
      <c r="B170" s="179" t="s">
        <v>2236</v>
      </c>
      <c r="C170" s="202" t="s">
        <v>2239</v>
      </c>
      <c r="D170" s="203" t="s">
        <v>2151</v>
      </c>
      <c r="E170" s="204">
        <f>ROUND(SUM(E172:E175),2)</f>
        <v>3.65</v>
      </c>
    </row>
    <row r="171" spans="1:5">
      <c r="A171" s="174"/>
      <c r="B171" s="179"/>
      <c r="C171" s="192" t="s">
        <v>2273</v>
      </c>
      <c r="D171" s="203"/>
      <c r="E171" s="204"/>
    </row>
    <row r="172" spans="1:5" ht="22.8">
      <c r="A172" s="174"/>
      <c r="B172" s="179"/>
      <c r="C172" s="176" t="s">
        <v>2210</v>
      </c>
      <c r="D172" s="177" t="s">
        <v>11</v>
      </c>
      <c r="E172" s="194">
        <f>0.6*0.76*2</f>
        <v>0.91199999999999992</v>
      </c>
    </row>
    <row r="173" spans="1:5" ht="22.8">
      <c r="A173" s="174"/>
      <c r="B173" s="179"/>
      <c r="C173" s="176" t="s">
        <v>2211</v>
      </c>
      <c r="D173" s="177" t="s">
        <v>11</v>
      </c>
      <c r="E173" s="194">
        <f>0.6*0.76*2</f>
        <v>0.91199999999999992</v>
      </c>
    </row>
    <row r="174" spans="1:5" ht="22.8">
      <c r="A174" s="174"/>
      <c r="B174" s="179"/>
      <c r="C174" s="176" t="s">
        <v>2213</v>
      </c>
      <c r="D174" s="177" t="s">
        <v>11</v>
      </c>
      <c r="E174" s="194">
        <f>0.6*0.76*2</f>
        <v>0.91199999999999992</v>
      </c>
    </row>
    <row r="175" spans="1:5" ht="22.8">
      <c r="A175" s="174"/>
      <c r="B175" s="179"/>
      <c r="C175" s="176" t="s">
        <v>2214</v>
      </c>
      <c r="D175" s="177" t="s">
        <v>11</v>
      </c>
      <c r="E175" s="194">
        <f>0.6*0.76*2</f>
        <v>0.91199999999999992</v>
      </c>
    </row>
    <row r="176" spans="1:5">
      <c r="A176" s="174"/>
      <c r="B176" s="179"/>
      <c r="C176" s="202"/>
      <c r="D176" s="203"/>
      <c r="E176" s="204"/>
    </row>
    <row r="177" spans="1:5" ht="26.4">
      <c r="A177" s="178" t="s">
        <v>2297</v>
      </c>
      <c r="B177" s="179" t="s">
        <v>2237</v>
      </c>
      <c r="C177" s="202" t="s">
        <v>2230</v>
      </c>
      <c r="D177" s="203" t="s">
        <v>2151</v>
      </c>
      <c r="E177" s="204">
        <f>ROUND(SUM(E179:E180),2)</f>
        <v>18.899999999999999</v>
      </c>
    </row>
    <row r="178" spans="1:5">
      <c r="A178" s="174"/>
      <c r="B178" s="179"/>
      <c r="C178" s="192" t="s">
        <v>2273</v>
      </c>
      <c r="D178" s="203"/>
      <c r="E178" s="204"/>
    </row>
    <row r="179" spans="1:5" ht="22.8">
      <c r="A179" s="182"/>
      <c r="B179" s="183"/>
      <c r="C179" s="186" t="s">
        <v>2231</v>
      </c>
      <c r="D179" s="205" t="s">
        <v>2151</v>
      </c>
      <c r="E179" s="206">
        <f>2*1.8*4</f>
        <v>14.4</v>
      </c>
    </row>
    <row r="180" spans="1:5" ht="22.8">
      <c r="A180" s="182"/>
      <c r="B180" s="183"/>
      <c r="C180" s="186" t="s">
        <v>2355</v>
      </c>
      <c r="D180" s="205" t="s">
        <v>2151</v>
      </c>
      <c r="E180" s="206">
        <f>1.25*1.8*2</f>
        <v>4.5</v>
      </c>
    </row>
    <row r="181" spans="1:5">
      <c r="A181" s="174"/>
      <c r="B181" s="179"/>
      <c r="C181" s="202"/>
      <c r="D181" s="203"/>
      <c r="E181" s="204"/>
    </row>
    <row r="182" spans="1:5">
      <c r="A182" s="178" t="s">
        <v>2384</v>
      </c>
      <c r="B182" s="179" t="s">
        <v>2257</v>
      </c>
      <c r="C182" s="202" t="s">
        <v>2294</v>
      </c>
      <c r="D182" s="203" t="s">
        <v>1995</v>
      </c>
      <c r="E182" s="204">
        <f>ROUND(SUM(E183:E184),2)</f>
        <v>21.48</v>
      </c>
    </row>
    <row r="183" spans="1:5">
      <c r="A183" s="182"/>
      <c r="B183" s="183"/>
      <c r="C183" s="186" t="s">
        <v>2295</v>
      </c>
      <c r="D183" s="205" t="s">
        <v>1995</v>
      </c>
      <c r="E183" s="206">
        <f>(2+2+0.08)*4</f>
        <v>16.32</v>
      </c>
    </row>
    <row r="184" spans="1:5">
      <c r="A184" s="182"/>
      <c r="B184" s="183"/>
      <c r="C184" s="186" t="s">
        <v>2737</v>
      </c>
      <c r="D184" s="205" t="s">
        <v>1995</v>
      </c>
      <c r="E184" s="206">
        <f>(1.25+1.25+0.08)*2</f>
        <v>5.16</v>
      </c>
    </row>
    <row r="185" spans="1:5">
      <c r="A185" s="182"/>
      <c r="B185" s="183"/>
      <c r="C185" s="176"/>
      <c r="D185" s="177"/>
      <c r="E185" s="194"/>
    </row>
    <row r="186" spans="1:5">
      <c r="A186" s="178" t="s">
        <v>2385</v>
      </c>
      <c r="B186" s="179" t="s">
        <v>2259</v>
      </c>
      <c r="C186" s="208" t="s">
        <v>2350</v>
      </c>
      <c r="D186" s="175" t="s">
        <v>2285</v>
      </c>
      <c r="E186" s="109">
        <f>ROUND(SUM(E188:E189),2)</f>
        <v>4</v>
      </c>
    </row>
    <row r="187" spans="1:5">
      <c r="A187" s="182"/>
      <c r="B187" s="183"/>
      <c r="C187" s="184" t="s">
        <v>2267</v>
      </c>
      <c r="D187" s="177"/>
      <c r="E187" s="194"/>
    </row>
    <row r="188" spans="1:5">
      <c r="A188" s="182"/>
      <c r="B188" s="183"/>
      <c r="C188" s="176" t="s">
        <v>2268</v>
      </c>
      <c r="D188" s="177" t="s">
        <v>1993</v>
      </c>
      <c r="E188" s="194">
        <v>2</v>
      </c>
    </row>
    <row r="189" spans="1:5">
      <c r="A189" s="182"/>
      <c r="B189" s="183"/>
      <c r="C189" s="176" t="s">
        <v>2269</v>
      </c>
      <c r="D189" s="177" t="s">
        <v>1993</v>
      </c>
      <c r="E189" s="194">
        <v>2</v>
      </c>
    </row>
    <row r="190" spans="1:5">
      <c r="A190" s="174"/>
      <c r="B190" s="179"/>
      <c r="C190" s="202"/>
      <c r="D190" s="203"/>
      <c r="E190" s="204"/>
    </row>
    <row r="191" spans="1:5">
      <c r="A191" s="178" t="s">
        <v>2395</v>
      </c>
      <c r="B191" s="209" t="s">
        <v>2450</v>
      </c>
      <c r="C191" s="208" t="s">
        <v>2352</v>
      </c>
      <c r="D191" s="177" t="s">
        <v>1993</v>
      </c>
      <c r="E191" s="204">
        <f>ROUND((SUM(E192:E193)),2)</f>
        <v>2</v>
      </c>
    </row>
    <row r="192" spans="1:5">
      <c r="A192" s="174"/>
      <c r="B192" s="179"/>
      <c r="C192" s="176" t="s">
        <v>2353</v>
      </c>
      <c r="D192" s="177" t="s">
        <v>1993</v>
      </c>
      <c r="E192" s="194">
        <v>1</v>
      </c>
    </row>
    <row r="193" spans="1:5">
      <c r="A193" s="174"/>
      <c r="B193" s="179"/>
      <c r="C193" s="176" t="s">
        <v>2354</v>
      </c>
      <c r="D193" s="177" t="s">
        <v>1993</v>
      </c>
      <c r="E193" s="194">
        <v>1</v>
      </c>
    </row>
    <row r="194" spans="1:5">
      <c r="A194" s="174"/>
      <c r="B194" s="179"/>
      <c r="C194" s="202"/>
      <c r="D194" s="203"/>
      <c r="E194" s="204"/>
    </row>
    <row r="195" spans="1:5">
      <c r="A195" s="178" t="s">
        <v>2414</v>
      </c>
      <c r="B195" s="209" t="s">
        <v>2341</v>
      </c>
      <c r="C195" s="208" t="s">
        <v>2451</v>
      </c>
      <c r="D195" s="210" t="s">
        <v>1995</v>
      </c>
      <c r="E195" s="204">
        <f>ROUND((SUM(E196:E197)),2)</f>
        <v>42.24</v>
      </c>
    </row>
    <row r="196" spans="1:5" ht="22.8">
      <c r="A196" s="182"/>
      <c r="B196" s="183"/>
      <c r="C196" s="186" t="s">
        <v>2366</v>
      </c>
      <c r="D196" s="205" t="s">
        <v>1995</v>
      </c>
      <c r="E196" s="206">
        <f>1.76*3*2*2</f>
        <v>21.12</v>
      </c>
    </row>
    <row r="197" spans="1:5" ht="22.8">
      <c r="A197" s="182"/>
      <c r="B197" s="183"/>
      <c r="C197" s="186" t="s">
        <v>2452</v>
      </c>
      <c r="D197" s="205" t="s">
        <v>1995</v>
      </c>
      <c r="E197" s="206">
        <f>1.76*3*2*2</f>
        <v>21.12</v>
      </c>
    </row>
    <row r="198" spans="1:5">
      <c r="A198" s="68"/>
      <c r="B198" s="89"/>
      <c r="C198" s="136"/>
      <c r="D198" s="71"/>
      <c r="E198" s="72"/>
    </row>
    <row r="199" spans="1:5" hidden="1">
      <c r="A199" s="68"/>
      <c r="B199" s="89"/>
      <c r="C199" s="136"/>
      <c r="D199" s="71"/>
      <c r="E199" s="72"/>
    </row>
    <row r="200" spans="1:5">
      <c r="A200" s="67">
        <v>2</v>
      </c>
      <c r="B200" s="93">
        <v>30000</v>
      </c>
      <c r="C200" s="137" t="s">
        <v>96</v>
      </c>
      <c r="D200" s="73"/>
      <c r="E200" s="74"/>
    </row>
    <row r="201" spans="1:5" hidden="1">
      <c r="A201" s="68"/>
      <c r="B201" s="89">
        <v>30101</v>
      </c>
      <c r="C201" s="135" t="s">
        <v>97</v>
      </c>
      <c r="D201" s="69" t="s">
        <v>30</v>
      </c>
      <c r="E201" s="70"/>
    </row>
    <row r="202" spans="1:5">
      <c r="A202" s="174" t="s">
        <v>2298</v>
      </c>
      <c r="B202" s="179">
        <v>30104</v>
      </c>
      <c r="C202" s="190" t="s">
        <v>98</v>
      </c>
      <c r="D202" s="175" t="s">
        <v>30</v>
      </c>
      <c r="E202" s="197">
        <f>ROUND(SUM(E203:E211),2)</f>
        <v>10.65</v>
      </c>
    </row>
    <row r="203" spans="1:5" ht="35.4">
      <c r="A203" s="174"/>
      <c r="B203" s="179"/>
      <c r="C203" s="193" t="s">
        <v>2390</v>
      </c>
      <c r="D203" s="177" t="s">
        <v>30</v>
      </c>
      <c r="E203" s="198">
        <f>8.55*0.08*1.5</f>
        <v>1.026</v>
      </c>
    </row>
    <row r="204" spans="1:5" s="147" customFormat="1" ht="34.200000000000003">
      <c r="A204" s="182"/>
      <c r="B204" s="183"/>
      <c r="C204" s="193" t="s">
        <v>2731</v>
      </c>
      <c r="D204" s="177" t="s">
        <v>30</v>
      </c>
      <c r="E204" s="198">
        <f>(1*15/1000)*1.5</f>
        <v>2.2499999999999999E-2</v>
      </c>
    </row>
    <row r="205" spans="1:5" s="147" customFormat="1" ht="22.8">
      <c r="A205" s="182"/>
      <c r="B205" s="183"/>
      <c r="C205" s="193" t="s">
        <v>2738</v>
      </c>
      <c r="D205" s="177" t="s">
        <v>30</v>
      </c>
      <c r="E205" s="198">
        <f>(4.03)*1.5</f>
        <v>6.0449999999999999</v>
      </c>
    </row>
    <row r="206" spans="1:5" s="147" customFormat="1" ht="22.8">
      <c r="A206" s="182"/>
      <c r="B206" s="183"/>
      <c r="C206" s="193" t="s">
        <v>2388</v>
      </c>
      <c r="D206" s="177" t="s">
        <v>30</v>
      </c>
      <c r="E206" s="198">
        <f>(PI())*(0.012^2)*10.8*1.5</f>
        <v>7.3287073422942696E-3</v>
      </c>
    </row>
    <row r="207" spans="1:5" s="147" customFormat="1" ht="22.8">
      <c r="A207" s="182"/>
      <c r="B207" s="183"/>
      <c r="C207" s="193" t="s">
        <v>2389</v>
      </c>
      <c r="D207" s="177" t="s">
        <v>30</v>
      </c>
      <c r="E207" s="198">
        <f>(PI())*(0.012^2)*30*1.5</f>
        <v>2.0357520395261858E-2</v>
      </c>
    </row>
    <row r="208" spans="1:5" s="147" customFormat="1" ht="11.4" hidden="1">
      <c r="A208" s="182"/>
      <c r="B208" s="183"/>
      <c r="C208" s="193"/>
      <c r="D208" s="177"/>
      <c r="E208" s="198"/>
    </row>
    <row r="209" spans="1:6" s="147" customFormat="1" ht="35.4">
      <c r="A209" s="182"/>
      <c r="B209" s="183"/>
      <c r="C209" s="193" t="s">
        <v>2392</v>
      </c>
      <c r="D209" s="177" t="s">
        <v>30</v>
      </c>
      <c r="E209" s="198">
        <f>5.5*(2/100)*1.5</f>
        <v>0.16500000000000001</v>
      </c>
    </row>
    <row r="210" spans="1:6" s="147" customFormat="1" ht="34.200000000000003">
      <c r="A210" s="182"/>
      <c r="B210" s="183"/>
      <c r="C210" s="193" t="s">
        <v>2393</v>
      </c>
      <c r="D210" s="177" t="s">
        <v>30</v>
      </c>
      <c r="E210" s="198">
        <f>(18.9*8/100)*1.5</f>
        <v>2.2679999999999998</v>
      </c>
    </row>
    <row r="211" spans="1:6" s="147" customFormat="1" ht="35.4">
      <c r="A211" s="182"/>
      <c r="B211" s="183"/>
      <c r="C211" s="193" t="s">
        <v>2394</v>
      </c>
      <c r="D211" s="177" t="s">
        <v>30</v>
      </c>
      <c r="E211" s="198">
        <f>0.2*0.2*21.12*1.3</f>
        <v>1.0982400000000003</v>
      </c>
    </row>
    <row r="212" spans="1:6" s="147" customFormat="1" ht="11.4">
      <c r="A212" s="182"/>
      <c r="B212" s="183"/>
      <c r="C212" s="193"/>
      <c r="D212" s="177"/>
      <c r="E212" s="198"/>
    </row>
    <row r="213" spans="1:6">
      <c r="A213" s="174"/>
      <c r="B213" s="179"/>
      <c r="C213" s="190"/>
      <c r="D213" s="175"/>
      <c r="E213" s="197"/>
    </row>
    <row r="214" spans="1:6">
      <c r="A214" s="174" t="s">
        <v>2272</v>
      </c>
      <c r="B214" s="179">
        <v>30105</v>
      </c>
      <c r="C214" s="190" t="s">
        <v>99</v>
      </c>
      <c r="D214" s="175" t="s">
        <v>30</v>
      </c>
      <c r="E214" s="197">
        <f>ROUND(E215+E216,2)</f>
        <v>11.13</v>
      </c>
      <c r="F214" s="103"/>
    </row>
    <row r="215" spans="1:6" s="147" customFormat="1" ht="22.8">
      <c r="A215" s="182"/>
      <c r="B215" s="183"/>
      <c r="C215" s="193" t="s">
        <v>2386</v>
      </c>
      <c r="D215" s="177" t="s">
        <v>2150</v>
      </c>
      <c r="E215" s="198">
        <f>((65+65+49.2+162.2+10.71+65)+(15.61+15.61+15.61+16.96+14.79+14.79))*0.02</f>
        <v>10.2096</v>
      </c>
    </row>
    <row r="216" spans="1:6" ht="35.4">
      <c r="A216" s="182"/>
      <c r="B216" s="183"/>
      <c r="C216" s="193" t="s">
        <v>2391</v>
      </c>
      <c r="D216" s="177" t="s">
        <v>30</v>
      </c>
      <c r="E216" s="198">
        <f>30.56*(2/100)*1.5</f>
        <v>0.91679999999999995</v>
      </c>
    </row>
    <row r="217" spans="1:6" hidden="1">
      <c r="A217" s="68"/>
      <c r="B217" s="89">
        <v>30106</v>
      </c>
      <c r="C217" s="135" t="s">
        <v>100</v>
      </c>
      <c r="D217" s="69" t="s">
        <v>30</v>
      </c>
      <c r="E217" s="70"/>
    </row>
    <row r="218" spans="1:6" ht="39.6" hidden="1">
      <c r="A218" s="68"/>
      <c r="B218" s="89">
        <v>30110</v>
      </c>
      <c r="C218" s="135" t="s">
        <v>101</v>
      </c>
      <c r="D218" s="69" t="s">
        <v>102</v>
      </c>
      <c r="E218" s="70"/>
    </row>
    <row r="219" spans="1:6" ht="26.4" hidden="1">
      <c r="A219" s="68"/>
      <c r="B219" s="89">
        <v>30112</v>
      </c>
      <c r="C219" s="135" t="s">
        <v>103</v>
      </c>
      <c r="D219" s="69" t="s">
        <v>2285</v>
      </c>
      <c r="E219" s="70"/>
    </row>
    <row r="220" spans="1:6" ht="26.4" hidden="1">
      <c r="A220" s="68"/>
      <c r="B220" s="89">
        <v>30113</v>
      </c>
      <c r="C220" s="135" t="s">
        <v>104</v>
      </c>
      <c r="D220" s="69" t="s">
        <v>2285</v>
      </c>
      <c r="E220" s="70"/>
    </row>
    <row r="221" spans="1:6" ht="26.4" hidden="1">
      <c r="A221" s="68"/>
      <c r="B221" s="89">
        <v>30114</v>
      </c>
      <c r="C221" s="135" t="s">
        <v>105</v>
      </c>
      <c r="D221" s="69" t="s">
        <v>2285</v>
      </c>
      <c r="E221" s="70"/>
    </row>
    <row r="222" spans="1:6" ht="26.4" hidden="1">
      <c r="A222" s="68"/>
      <c r="B222" s="89">
        <v>30116</v>
      </c>
      <c r="C222" s="135" t="s">
        <v>106</v>
      </c>
      <c r="D222" s="69" t="s">
        <v>2285</v>
      </c>
      <c r="E222" s="70"/>
    </row>
    <row r="223" spans="1:6">
      <c r="A223" s="67"/>
      <c r="B223" s="93">
        <v>40000</v>
      </c>
      <c r="C223" s="137" t="s">
        <v>107</v>
      </c>
      <c r="D223" s="73"/>
      <c r="E223" s="74"/>
    </row>
    <row r="224" spans="1:6" hidden="1">
      <c r="A224" s="68"/>
      <c r="B224" s="89">
        <v>40101</v>
      </c>
      <c r="C224" s="135" t="s">
        <v>108</v>
      </c>
      <c r="D224" s="69" t="s">
        <v>30</v>
      </c>
      <c r="E224" s="70"/>
    </row>
    <row r="225" spans="1:5" hidden="1">
      <c r="A225" s="68"/>
      <c r="B225" s="89">
        <v>40103</v>
      </c>
      <c r="C225" s="135" t="s">
        <v>109</v>
      </c>
      <c r="D225" s="69" t="s">
        <v>30</v>
      </c>
      <c r="E225" s="70"/>
    </row>
    <row r="226" spans="1:5" hidden="1">
      <c r="A226" s="68"/>
      <c r="B226" s="89">
        <v>40104</v>
      </c>
      <c r="C226" s="135" t="s">
        <v>110</v>
      </c>
      <c r="D226" s="69" t="s">
        <v>30</v>
      </c>
      <c r="E226" s="70"/>
    </row>
    <row r="227" spans="1:5" hidden="1">
      <c r="A227" s="68"/>
      <c r="B227" s="89">
        <v>40902</v>
      </c>
      <c r="C227" s="135" t="s">
        <v>111</v>
      </c>
      <c r="D227" s="69" t="s">
        <v>30</v>
      </c>
      <c r="E227" s="70"/>
    </row>
    <row r="228" spans="1:5" hidden="1">
      <c r="A228" s="68"/>
      <c r="B228" s="89">
        <v>40904</v>
      </c>
      <c r="C228" s="135" t="s">
        <v>112</v>
      </c>
      <c r="D228" s="69" t="s">
        <v>30</v>
      </c>
      <c r="E228" s="70"/>
    </row>
    <row r="229" spans="1:5" hidden="1">
      <c r="A229" s="68"/>
      <c r="B229" s="89">
        <v>40905</v>
      </c>
      <c r="C229" s="135" t="s">
        <v>113</v>
      </c>
      <c r="D229" s="69" t="s">
        <v>11</v>
      </c>
      <c r="E229" s="70"/>
    </row>
    <row r="230" spans="1:5" hidden="1">
      <c r="A230" s="68"/>
      <c r="B230" s="89">
        <v>41001</v>
      </c>
      <c r="C230" s="135" t="s">
        <v>114</v>
      </c>
      <c r="D230" s="69" t="s">
        <v>30</v>
      </c>
      <c r="E230" s="70"/>
    </row>
    <row r="231" spans="1:5" hidden="1">
      <c r="A231" s="68"/>
      <c r="B231" s="89">
        <v>41002</v>
      </c>
      <c r="C231" s="135" t="s">
        <v>115</v>
      </c>
      <c r="D231" s="69" t="s">
        <v>11</v>
      </c>
      <c r="E231" s="70"/>
    </row>
    <row r="232" spans="1:5" hidden="1">
      <c r="A232" s="68"/>
      <c r="B232" s="89">
        <v>41003</v>
      </c>
      <c r="C232" s="135" t="s">
        <v>116</v>
      </c>
      <c r="D232" s="69" t="s">
        <v>30</v>
      </c>
      <c r="E232" s="70"/>
    </row>
    <row r="233" spans="1:5" hidden="1">
      <c r="A233" s="68"/>
      <c r="B233" s="89">
        <v>41004</v>
      </c>
      <c r="C233" s="135" t="s">
        <v>117</v>
      </c>
      <c r="D233" s="69" t="s">
        <v>30</v>
      </c>
      <c r="E233" s="70"/>
    </row>
    <row r="234" spans="1:5" hidden="1">
      <c r="A234" s="68"/>
      <c r="B234" s="89">
        <v>41005</v>
      </c>
      <c r="C234" s="135" t="s">
        <v>118</v>
      </c>
      <c r="D234" s="69" t="s">
        <v>30</v>
      </c>
      <c r="E234" s="70"/>
    </row>
    <row r="235" spans="1:5" ht="26.4" hidden="1">
      <c r="A235" s="68"/>
      <c r="B235" s="89">
        <v>41006</v>
      </c>
      <c r="C235" s="135" t="s">
        <v>119</v>
      </c>
      <c r="D235" s="69" t="s">
        <v>120</v>
      </c>
      <c r="E235" s="70"/>
    </row>
    <row r="236" spans="1:5" hidden="1">
      <c r="A236" s="68"/>
      <c r="B236" s="89">
        <v>41007</v>
      </c>
      <c r="C236" s="135" t="s">
        <v>121</v>
      </c>
      <c r="D236" s="69" t="s">
        <v>11</v>
      </c>
      <c r="E236" s="70"/>
    </row>
    <row r="237" spans="1:5" hidden="1">
      <c r="A237" s="68"/>
      <c r="B237" s="89">
        <v>41008</v>
      </c>
      <c r="C237" s="135" t="s">
        <v>122</v>
      </c>
      <c r="D237" s="69" t="s">
        <v>30</v>
      </c>
      <c r="E237" s="70"/>
    </row>
    <row r="238" spans="1:5" hidden="1">
      <c r="A238" s="68"/>
      <c r="B238" s="89">
        <v>41009</v>
      </c>
      <c r="C238" s="135" t="s">
        <v>123</v>
      </c>
      <c r="D238" s="69" t="s">
        <v>30</v>
      </c>
      <c r="E238" s="70"/>
    </row>
    <row r="239" spans="1:5" hidden="1">
      <c r="A239" s="68"/>
      <c r="B239" s="89">
        <v>41010</v>
      </c>
      <c r="C239" s="135" t="s">
        <v>124</v>
      </c>
      <c r="D239" s="69" t="s">
        <v>30</v>
      </c>
      <c r="E239" s="70"/>
    </row>
    <row r="240" spans="1:5" hidden="1">
      <c r="A240" s="68"/>
      <c r="B240" s="89">
        <v>41012</v>
      </c>
      <c r="C240" s="135" t="s">
        <v>125</v>
      </c>
      <c r="D240" s="69" t="s">
        <v>30</v>
      </c>
      <c r="E240" s="70"/>
    </row>
    <row r="241" spans="1:5" ht="26.4" hidden="1">
      <c r="A241" s="68"/>
      <c r="B241" s="89">
        <v>41140</v>
      </c>
      <c r="C241" s="135" t="s">
        <v>126</v>
      </c>
      <c r="D241" s="69" t="s">
        <v>11</v>
      </c>
      <c r="E241" s="70"/>
    </row>
    <row r="242" spans="1:5" hidden="1">
      <c r="A242" s="68"/>
      <c r="B242" s="89">
        <v>41160</v>
      </c>
      <c r="C242" s="135" t="s">
        <v>127</v>
      </c>
      <c r="D242" s="69" t="s">
        <v>30</v>
      </c>
      <c r="E242" s="70"/>
    </row>
    <row r="243" spans="1:5">
      <c r="A243" s="93"/>
      <c r="B243" s="93">
        <v>50000</v>
      </c>
      <c r="C243" s="137" t="s">
        <v>128</v>
      </c>
      <c r="D243" s="73"/>
      <c r="E243" s="74"/>
    </row>
    <row r="244" spans="1:5" hidden="1">
      <c r="A244" s="68"/>
      <c r="B244" s="89">
        <v>50101</v>
      </c>
      <c r="C244" s="135" t="s">
        <v>129</v>
      </c>
      <c r="D244" s="69" t="s">
        <v>39</v>
      </c>
      <c r="E244" s="75"/>
    </row>
    <row r="245" spans="1:5" hidden="1">
      <c r="A245" s="68"/>
      <c r="B245" s="89">
        <v>50102</v>
      </c>
      <c r="C245" s="135" t="s">
        <v>130</v>
      </c>
      <c r="D245" s="69" t="s">
        <v>131</v>
      </c>
      <c r="E245" s="75"/>
    </row>
    <row r="246" spans="1:5" hidden="1">
      <c r="A246" s="68"/>
      <c r="B246" s="89">
        <v>50103</v>
      </c>
      <c r="C246" s="135" t="s">
        <v>132</v>
      </c>
      <c r="D246" s="69" t="s">
        <v>39</v>
      </c>
      <c r="E246" s="75"/>
    </row>
    <row r="247" spans="1:5" hidden="1">
      <c r="A247" s="68"/>
      <c r="B247" s="89">
        <v>50201</v>
      </c>
      <c r="C247" s="135" t="s">
        <v>133</v>
      </c>
      <c r="D247" s="69" t="s">
        <v>30</v>
      </c>
      <c r="E247" s="75"/>
    </row>
    <row r="248" spans="1:5" hidden="1">
      <c r="A248" s="68"/>
      <c r="B248" s="89">
        <v>50204</v>
      </c>
      <c r="C248" s="135" t="s">
        <v>134</v>
      </c>
      <c r="D248" s="69" t="s">
        <v>30</v>
      </c>
      <c r="E248" s="75"/>
    </row>
    <row r="249" spans="1:5" hidden="1">
      <c r="A249" s="68"/>
      <c r="B249" s="89">
        <v>50250</v>
      </c>
      <c r="C249" s="135" t="s">
        <v>135</v>
      </c>
      <c r="D249" s="69" t="s">
        <v>2285</v>
      </c>
      <c r="E249" s="75"/>
    </row>
    <row r="250" spans="1:5" hidden="1">
      <c r="A250" s="68"/>
      <c r="B250" s="89">
        <v>50251</v>
      </c>
      <c r="C250" s="135" t="s">
        <v>136</v>
      </c>
      <c r="D250" s="69" t="s">
        <v>2285</v>
      </c>
      <c r="E250" s="75"/>
    </row>
    <row r="251" spans="1:5" hidden="1">
      <c r="A251" s="68"/>
      <c r="B251" s="89">
        <v>50301</v>
      </c>
      <c r="C251" s="135" t="s">
        <v>137</v>
      </c>
      <c r="D251" s="69" t="s">
        <v>138</v>
      </c>
      <c r="E251" s="75"/>
    </row>
    <row r="252" spans="1:5" hidden="1">
      <c r="A252" s="68"/>
      <c r="B252" s="89">
        <v>50302</v>
      </c>
      <c r="C252" s="135" t="s">
        <v>139</v>
      </c>
      <c r="D252" s="69" t="s">
        <v>138</v>
      </c>
      <c r="E252" s="75"/>
    </row>
    <row r="253" spans="1:5" hidden="1">
      <c r="A253" s="68"/>
      <c r="B253" s="89">
        <v>50620</v>
      </c>
      <c r="C253" s="135" t="s">
        <v>140</v>
      </c>
      <c r="D253" s="69" t="s">
        <v>30</v>
      </c>
      <c r="E253" s="75"/>
    </row>
    <row r="254" spans="1:5" hidden="1">
      <c r="A254" s="68"/>
      <c r="B254" s="89">
        <v>50901</v>
      </c>
      <c r="C254" s="135" t="s">
        <v>141</v>
      </c>
      <c r="D254" s="69" t="s">
        <v>30</v>
      </c>
      <c r="E254" s="75"/>
    </row>
    <row r="255" spans="1:5" hidden="1">
      <c r="A255" s="68"/>
      <c r="B255" s="89">
        <v>50902</v>
      </c>
      <c r="C255" s="135" t="s">
        <v>142</v>
      </c>
      <c r="D255" s="69" t="s">
        <v>11</v>
      </c>
      <c r="E255" s="75"/>
    </row>
    <row r="256" spans="1:5" hidden="1">
      <c r="A256" s="68"/>
      <c r="B256" s="89">
        <v>50903</v>
      </c>
      <c r="C256" s="135" t="s">
        <v>143</v>
      </c>
      <c r="D256" s="69" t="s">
        <v>30</v>
      </c>
      <c r="E256" s="75"/>
    </row>
    <row r="257" spans="1:5" hidden="1">
      <c r="A257" s="68"/>
      <c r="B257" s="89">
        <v>50905</v>
      </c>
      <c r="C257" s="135" t="s">
        <v>144</v>
      </c>
      <c r="D257" s="69" t="s">
        <v>30</v>
      </c>
      <c r="E257" s="75"/>
    </row>
    <row r="258" spans="1:5" hidden="1">
      <c r="A258" s="68"/>
      <c r="B258" s="89">
        <v>50907</v>
      </c>
      <c r="C258" s="135" t="s">
        <v>145</v>
      </c>
      <c r="D258" s="69" t="s">
        <v>11</v>
      </c>
      <c r="E258" s="75"/>
    </row>
    <row r="259" spans="1:5" hidden="1">
      <c r="A259" s="68"/>
      <c r="B259" s="89">
        <v>51001</v>
      </c>
      <c r="C259" s="135" t="s">
        <v>146</v>
      </c>
      <c r="D259" s="69" t="s">
        <v>30</v>
      </c>
      <c r="E259" s="75"/>
    </row>
    <row r="260" spans="1:5" hidden="1">
      <c r="A260" s="68"/>
      <c r="B260" s="89">
        <v>51002</v>
      </c>
      <c r="C260" s="135" t="s">
        <v>147</v>
      </c>
      <c r="D260" s="69" t="s">
        <v>30</v>
      </c>
      <c r="E260" s="75"/>
    </row>
    <row r="261" spans="1:5" hidden="1">
      <c r="A261" s="68"/>
      <c r="B261" s="89">
        <v>51009</v>
      </c>
      <c r="C261" s="135" t="s">
        <v>148</v>
      </c>
      <c r="D261" s="69" t="s">
        <v>11</v>
      </c>
      <c r="E261" s="75"/>
    </row>
    <row r="262" spans="1:5" ht="26.4" hidden="1">
      <c r="A262" s="68"/>
      <c r="B262" s="89">
        <v>51015</v>
      </c>
      <c r="C262" s="135" t="s">
        <v>149</v>
      </c>
      <c r="D262" s="69" t="s">
        <v>30</v>
      </c>
      <c r="E262" s="75"/>
    </row>
    <row r="263" spans="1:5" ht="26.4" hidden="1">
      <c r="A263" s="68"/>
      <c r="B263" s="89">
        <v>51017</v>
      </c>
      <c r="C263" s="135" t="s">
        <v>150</v>
      </c>
      <c r="D263" s="69" t="s">
        <v>30</v>
      </c>
      <c r="E263" s="75"/>
    </row>
    <row r="264" spans="1:5" hidden="1">
      <c r="A264" s="68"/>
      <c r="B264" s="89">
        <v>51020</v>
      </c>
      <c r="C264" s="135" t="s">
        <v>151</v>
      </c>
      <c r="D264" s="69" t="s">
        <v>30</v>
      </c>
      <c r="E264" s="75"/>
    </row>
    <row r="265" spans="1:5" hidden="1">
      <c r="A265" s="68"/>
      <c r="B265" s="89">
        <v>51023</v>
      </c>
      <c r="C265" s="135" t="s">
        <v>152</v>
      </c>
      <c r="D265" s="69" t="s">
        <v>30</v>
      </c>
      <c r="E265" s="75"/>
    </row>
    <row r="266" spans="1:5" hidden="1">
      <c r="A266" s="68"/>
      <c r="B266" s="89">
        <v>51024</v>
      </c>
      <c r="C266" s="135" t="s">
        <v>153</v>
      </c>
      <c r="D266" s="69" t="s">
        <v>30</v>
      </c>
      <c r="E266" s="75"/>
    </row>
    <row r="267" spans="1:5" hidden="1">
      <c r="A267" s="68"/>
      <c r="B267" s="89">
        <v>51025</v>
      </c>
      <c r="C267" s="135" t="s">
        <v>154</v>
      </c>
      <c r="D267" s="69" t="s">
        <v>30</v>
      </c>
      <c r="E267" s="75"/>
    </row>
    <row r="268" spans="1:5" hidden="1">
      <c r="A268" s="68"/>
      <c r="B268" s="89">
        <v>51026</v>
      </c>
      <c r="C268" s="135" t="s">
        <v>155</v>
      </c>
      <c r="D268" s="69" t="s">
        <v>30</v>
      </c>
      <c r="E268" s="75"/>
    </row>
    <row r="269" spans="1:5" hidden="1">
      <c r="A269" s="68"/>
      <c r="B269" s="89">
        <v>51027</v>
      </c>
      <c r="C269" s="135" t="s">
        <v>156</v>
      </c>
      <c r="D269" s="69" t="s">
        <v>30</v>
      </c>
      <c r="E269" s="75"/>
    </row>
    <row r="270" spans="1:5" hidden="1">
      <c r="A270" s="68"/>
      <c r="B270" s="89">
        <v>51029</v>
      </c>
      <c r="C270" s="135" t="s">
        <v>157</v>
      </c>
      <c r="D270" s="69" t="s">
        <v>30</v>
      </c>
      <c r="E270" s="75"/>
    </row>
    <row r="271" spans="1:5" hidden="1">
      <c r="A271" s="68"/>
      <c r="B271" s="89">
        <v>51030</v>
      </c>
      <c r="C271" s="135" t="s">
        <v>158</v>
      </c>
      <c r="D271" s="69" t="s">
        <v>30</v>
      </c>
      <c r="E271" s="75"/>
    </row>
    <row r="272" spans="1:5" hidden="1">
      <c r="A272" s="68"/>
      <c r="B272" s="89">
        <v>51031</v>
      </c>
      <c r="C272" s="135" t="s">
        <v>159</v>
      </c>
      <c r="D272" s="69" t="s">
        <v>30</v>
      </c>
      <c r="E272" s="75"/>
    </row>
    <row r="273" spans="1:5" hidden="1">
      <c r="A273" s="68"/>
      <c r="B273" s="89">
        <v>51032</v>
      </c>
      <c r="C273" s="135" t="s">
        <v>160</v>
      </c>
      <c r="D273" s="69" t="s">
        <v>30</v>
      </c>
      <c r="E273" s="75"/>
    </row>
    <row r="274" spans="1:5" hidden="1">
      <c r="A274" s="68"/>
      <c r="B274" s="89">
        <v>51033</v>
      </c>
      <c r="C274" s="135" t="s">
        <v>161</v>
      </c>
      <c r="D274" s="69" t="s">
        <v>30</v>
      </c>
      <c r="E274" s="75"/>
    </row>
    <row r="275" spans="1:5" hidden="1">
      <c r="A275" s="68"/>
      <c r="B275" s="89">
        <v>51035</v>
      </c>
      <c r="C275" s="135" t="s">
        <v>162</v>
      </c>
      <c r="D275" s="69" t="s">
        <v>30</v>
      </c>
      <c r="E275" s="75"/>
    </row>
    <row r="276" spans="1:5" hidden="1">
      <c r="A276" s="68"/>
      <c r="B276" s="89">
        <v>51036</v>
      </c>
      <c r="C276" s="135" t="s">
        <v>163</v>
      </c>
      <c r="D276" s="69" t="s">
        <v>30</v>
      </c>
      <c r="E276" s="75"/>
    </row>
    <row r="277" spans="1:5" hidden="1">
      <c r="A277" s="68"/>
      <c r="B277" s="89">
        <v>51037</v>
      </c>
      <c r="C277" s="135" t="s">
        <v>164</v>
      </c>
      <c r="D277" s="69" t="s">
        <v>30</v>
      </c>
      <c r="E277" s="75"/>
    </row>
    <row r="278" spans="1:5" hidden="1">
      <c r="A278" s="68"/>
      <c r="B278" s="89">
        <v>51045</v>
      </c>
      <c r="C278" s="135" t="s">
        <v>165</v>
      </c>
      <c r="D278" s="69" t="s">
        <v>30</v>
      </c>
      <c r="E278" s="75"/>
    </row>
    <row r="279" spans="1:5" hidden="1">
      <c r="A279" s="68"/>
      <c r="B279" s="89">
        <v>51055</v>
      </c>
      <c r="C279" s="135" t="s">
        <v>166</v>
      </c>
      <c r="D279" s="69" t="s">
        <v>30</v>
      </c>
      <c r="E279" s="75"/>
    </row>
    <row r="280" spans="1:5" ht="26.4" hidden="1">
      <c r="A280" s="68"/>
      <c r="B280" s="89">
        <v>51060</v>
      </c>
      <c r="C280" s="135" t="s">
        <v>167</v>
      </c>
      <c r="D280" s="69" t="s">
        <v>30</v>
      </c>
      <c r="E280" s="75"/>
    </row>
    <row r="281" spans="1:5" hidden="1">
      <c r="A281" s="68"/>
      <c r="B281" s="89">
        <v>52002</v>
      </c>
      <c r="C281" s="135" t="s">
        <v>168</v>
      </c>
      <c r="D281" s="69" t="s">
        <v>169</v>
      </c>
      <c r="E281" s="75"/>
    </row>
    <row r="282" spans="1:5" hidden="1">
      <c r="A282" s="68"/>
      <c r="B282" s="89">
        <v>52003</v>
      </c>
      <c r="C282" s="135" t="s">
        <v>170</v>
      </c>
      <c r="D282" s="69" t="s">
        <v>169</v>
      </c>
      <c r="E282" s="75"/>
    </row>
    <row r="283" spans="1:5" hidden="1">
      <c r="A283" s="68"/>
      <c r="B283" s="89">
        <v>52004</v>
      </c>
      <c r="C283" s="135" t="s">
        <v>171</v>
      </c>
      <c r="D283" s="69" t="s">
        <v>169</v>
      </c>
      <c r="E283" s="75"/>
    </row>
    <row r="284" spans="1:5" hidden="1">
      <c r="A284" s="68"/>
      <c r="B284" s="89">
        <v>52005</v>
      </c>
      <c r="C284" s="135" t="s">
        <v>172</v>
      </c>
      <c r="D284" s="69" t="s">
        <v>169</v>
      </c>
      <c r="E284" s="75"/>
    </row>
    <row r="285" spans="1:5" hidden="1">
      <c r="A285" s="68"/>
      <c r="B285" s="89">
        <v>52006</v>
      </c>
      <c r="C285" s="135" t="s">
        <v>173</v>
      </c>
      <c r="D285" s="69" t="s">
        <v>169</v>
      </c>
      <c r="E285" s="75"/>
    </row>
    <row r="286" spans="1:5" hidden="1">
      <c r="A286" s="68"/>
      <c r="B286" s="89">
        <v>52007</v>
      </c>
      <c r="C286" s="135" t="s">
        <v>174</v>
      </c>
      <c r="D286" s="69" t="s">
        <v>169</v>
      </c>
      <c r="E286" s="75"/>
    </row>
    <row r="287" spans="1:5" hidden="1">
      <c r="A287" s="68"/>
      <c r="B287" s="89">
        <v>52008</v>
      </c>
      <c r="C287" s="135" t="s">
        <v>175</v>
      </c>
      <c r="D287" s="69" t="s">
        <v>169</v>
      </c>
      <c r="E287" s="75"/>
    </row>
    <row r="288" spans="1:5" hidden="1">
      <c r="A288" s="68"/>
      <c r="B288" s="89">
        <v>52010</v>
      </c>
      <c r="C288" s="135" t="s">
        <v>176</v>
      </c>
      <c r="D288" s="69" t="s">
        <v>169</v>
      </c>
      <c r="E288" s="75"/>
    </row>
    <row r="289" spans="1:5" hidden="1">
      <c r="A289" s="68"/>
      <c r="B289" s="89">
        <v>52012</v>
      </c>
      <c r="C289" s="135" t="s">
        <v>177</v>
      </c>
      <c r="D289" s="69" t="s">
        <v>169</v>
      </c>
      <c r="E289" s="75"/>
    </row>
    <row r="290" spans="1:5" hidden="1">
      <c r="A290" s="68"/>
      <c r="B290" s="89">
        <v>52014</v>
      </c>
      <c r="C290" s="135" t="s">
        <v>178</v>
      </c>
      <c r="D290" s="69" t="s">
        <v>169</v>
      </c>
      <c r="E290" s="75"/>
    </row>
    <row r="291" spans="1:5">
      <c r="A291" s="93">
        <v>3</v>
      </c>
      <c r="B291" s="93">
        <v>60000</v>
      </c>
      <c r="C291" s="138" t="s">
        <v>179</v>
      </c>
      <c r="D291" s="67"/>
      <c r="E291" s="76"/>
    </row>
    <row r="292" spans="1:5">
      <c r="A292" s="174" t="s">
        <v>2299</v>
      </c>
      <c r="B292" s="179">
        <v>60010</v>
      </c>
      <c r="C292" s="190" t="s">
        <v>180</v>
      </c>
      <c r="D292" s="175" t="s">
        <v>30</v>
      </c>
      <c r="E292" s="197">
        <f>ROUND(SUM(E293:E295),2)</f>
        <v>0.1</v>
      </c>
    </row>
    <row r="293" spans="1:5" ht="22.8">
      <c r="A293" s="182"/>
      <c r="B293" s="183"/>
      <c r="C293" s="193" t="s">
        <v>2254</v>
      </c>
      <c r="D293" s="177" t="s">
        <v>2150</v>
      </c>
      <c r="E293" s="198">
        <f>((1.6/2.5)+1.6)*0.1*0.15</f>
        <v>3.3600000000000005E-2</v>
      </c>
    </row>
    <row r="294" spans="1:5" ht="22.8">
      <c r="A294" s="182"/>
      <c r="B294" s="183"/>
      <c r="C294" s="193" t="s">
        <v>2255</v>
      </c>
      <c r="D294" s="177" t="s">
        <v>2150</v>
      </c>
      <c r="E294" s="198">
        <f>((1.6/2.5)+1.6)*0.1*0.15</f>
        <v>3.3600000000000005E-2</v>
      </c>
    </row>
    <row r="295" spans="1:5" ht="22.8">
      <c r="A295" s="182"/>
      <c r="B295" s="183"/>
      <c r="C295" s="193" t="s">
        <v>2256</v>
      </c>
      <c r="D295" s="177" t="s">
        <v>2150</v>
      </c>
      <c r="E295" s="198">
        <f>((1.6/2.5)+1.6)*0.1*0.15</f>
        <v>3.3600000000000005E-2</v>
      </c>
    </row>
    <row r="296" spans="1:5">
      <c r="A296" s="68"/>
      <c r="B296" s="89"/>
      <c r="C296" s="135"/>
      <c r="D296" s="69"/>
      <c r="E296" s="70"/>
    </row>
    <row r="297" spans="1:5" hidden="1">
      <c r="A297" s="68"/>
      <c r="B297" s="89">
        <v>60103</v>
      </c>
      <c r="C297" s="135" t="s">
        <v>181</v>
      </c>
      <c r="D297" s="69" t="s">
        <v>11</v>
      </c>
      <c r="E297" s="70"/>
    </row>
    <row r="298" spans="1:5" hidden="1">
      <c r="A298" s="68"/>
      <c r="B298" s="89">
        <v>60104</v>
      </c>
      <c r="C298" s="135" t="s">
        <v>182</v>
      </c>
      <c r="D298" s="69" t="s">
        <v>39</v>
      </c>
      <c r="E298" s="70"/>
    </row>
    <row r="299" spans="1:5" hidden="1">
      <c r="A299" s="68"/>
      <c r="B299" s="89">
        <v>60105</v>
      </c>
      <c r="C299" s="135" t="s">
        <v>183</v>
      </c>
      <c r="D299" s="69" t="s">
        <v>11</v>
      </c>
      <c r="E299" s="70"/>
    </row>
    <row r="300" spans="1:5" hidden="1">
      <c r="A300" s="68"/>
      <c r="B300" s="89">
        <v>60160</v>
      </c>
      <c r="C300" s="135" t="s">
        <v>184</v>
      </c>
      <c r="D300" s="69" t="s">
        <v>11</v>
      </c>
      <c r="E300" s="70"/>
    </row>
    <row r="301" spans="1:5" ht="26.4" hidden="1">
      <c r="A301" s="68"/>
      <c r="B301" s="89">
        <v>60180</v>
      </c>
      <c r="C301" s="135" t="s">
        <v>185</v>
      </c>
      <c r="D301" s="69" t="s">
        <v>11</v>
      </c>
      <c r="E301" s="70"/>
    </row>
    <row r="302" spans="1:5" hidden="1">
      <c r="A302" s="68"/>
      <c r="B302" s="89">
        <v>60191</v>
      </c>
      <c r="C302" s="135" t="s">
        <v>186</v>
      </c>
      <c r="D302" s="69" t="s">
        <v>11</v>
      </c>
      <c r="E302" s="70"/>
    </row>
    <row r="303" spans="1:5" hidden="1">
      <c r="A303" s="68"/>
      <c r="B303" s="89">
        <v>60192</v>
      </c>
      <c r="C303" s="135" t="s">
        <v>187</v>
      </c>
      <c r="D303" s="69" t="s">
        <v>11</v>
      </c>
      <c r="E303" s="70"/>
    </row>
    <row r="304" spans="1:5" hidden="1">
      <c r="A304" s="68"/>
      <c r="B304" s="89">
        <v>60201</v>
      </c>
      <c r="C304" s="135" t="s">
        <v>188</v>
      </c>
      <c r="D304" s="69" t="s">
        <v>11</v>
      </c>
      <c r="E304" s="70"/>
    </row>
    <row r="305" spans="1:5" hidden="1">
      <c r="A305" s="68"/>
      <c r="B305" s="89">
        <v>60202</v>
      </c>
      <c r="C305" s="135" t="s">
        <v>189</v>
      </c>
      <c r="D305" s="69" t="s">
        <v>11</v>
      </c>
      <c r="E305" s="70"/>
    </row>
    <row r="306" spans="1:5" hidden="1">
      <c r="A306" s="68"/>
      <c r="B306" s="89">
        <v>60203</v>
      </c>
      <c r="C306" s="135" t="s">
        <v>190</v>
      </c>
      <c r="D306" s="69" t="s">
        <v>11</v>
      </c>
      <c r="E306" s="70"/>
    </row>
    <row r="307" spans="1:5" hidden="1">
      <c r="A307" s="68"/>
      <c r="B307" s="89">
        <v>60204</v>
      </c>
      <c r="C307" s="135" t="s">
        <v>191</v>
      </c>
      <c r="D307" s="69" t="s">
        <v>11</v>
      </c>
      <c r="E307" s="70"/>
    </row>
    <row r="308" spans="1:5" hidden="1">
      <c r="A308" s="68"/>
      <c r="B308" s="89">
        <v>60205</v>
      </c>
      <c r="C308" s="135" t="s">
        <v>192</v>
      </c>
      <c r="D308" s="69" t="s">
        <v>11</v>
      </c>
      <c r="E308" s="70"/>
    </row>
    <row r="309" spans="1:5" hidden="1">
      <c r="A309" s="68"/>
      <c r="B309" s="89">
        <v>60206</v>
      </c>
      <c r="C309" s="135" t="s">
        <v>193</v>
      </c>
      <c r="D309" s="69" t="s">
        <v>11</v>
      </c>
      <c r="E309" s="70"/>
    </row>
    <row r="310" spans="1:5" hidden="1">
      <c r="A310" s="68"/>
      <c r="B310" s="89">
        <v>60207</v>
      </c>
      <c r="C310" s="135" t="s">
        <v>194</v>
      </c>
      <c r="D310" s="69" t="s">
        <v>11</v>
      </c>
      <c r="E310" s="70"/>
    </row>
    <row r="311" spans="1:5" hidden="1">
      <c r="A311" s="68"/>
      <c r="B311" s="89">
        <v>60208</v>
      </c>
      <c r="C311" s="135" t="s">
        <v>195</v>
      </c>
      <c r="D311" s="69" t="s">
        <v>11</v>
      </c>
      <c r="E311" s="70"/>
    </row>
    <row r="312" spans="1:5" hidden="1">
      <c r="A312" s="68"/>
      <c r="B312" s="89">
        <v>60209</v>
      </c>
      <c r="C312" s="135" t="s">
        <v>196</v>
      </c>
      <c r="D312" s="69" t="s">
        <v>11</v>
      </c>
      <c r="E312" s="70"/>
    </row>
    <row r="313" spans="1:5" hidden="1">
      <c r="A313" s="68"/>
      <c r="B313" s="89">
        <v>60210</v>
      </c>
      <c r="C313" s="135" t="s">
        <v>197</v>
      </c>
      <c r="D313" s="69" t="s">
        <v>11</v>
      </c>
      <c r="E313" s="70"/>
    </row>
    <row r="314" spans="1:5" ht="26.4" hidden="1">
      <c r="A314" s="68"/>
      <c r="B314" s="89">
        <v>60212</v>
      </c>
      <c r="C314" s="135" t="s">
        <v>198</v>
      </c>
      <c r="D314" s="69" t="s">
        <v>11</v>
      </c>
      <c r="E314" s="70"/>
    </row>
    <row r="315" spans="1:5" ht="26.4" hidden="1">
      <c r="A315" s="68"/>
      <c r="B315" s="89">
        <v>60213</v>
      </c>
      <c r="C315" s="135" t="s">
        <v>199</v>
      </c>
      <c r="D315" s="69" t="s">
        <v>11</v>
      </c>
      <c r="E315" s="70"/>
    </row>
    <row r="316" spans="1:5" ht="26.4" hidden="1">
      <c r="A316" s="68"/>
      <c r="B316" s="89">
        <v>60214</v>
      </c>
      <c r="C316" s="135" t="s">
        <v>200</v>
      </c>
      <c r="D316" s="69" t="s">
        <v>11</v>
      </c>
      <c r="E316" s="70"/>
    </row>
    <row r="317" spans="1:5" hidden="1">
      <c r="A317" s="68"/>
      <c r="B317" s="89">
        <v>60302</v>
      </c>
      <c r="C317" s="135" t="s">
        <v>168</v>
      </c>
      <c r="D317" s="69" t="s">
        <v>169</v>
      </c>
      <c r="E317" s="70"/>
    </row>
    <row r="318" spans="1:5" hidden="1">
      <c r="A318" s="68"/>
      <c r="B318" s="89">
        <v>60303</v>
      </c>
      <c r="C318" s="135" t="s">
        <v>201</v>
      </c>
      <c r="D318" s="69" t="s">
        <v>169</v>
      </c>
      <c r="E318" s="70"/>
    </row>
    <row r="319" spans="1:5" hidden="1">
      <c r="A319" s="68"/>
      <c r="B319" s="89">
        <v>60304</v>
      </c>
      <c r="C319" s="135" t="s">
        <v>202</v>
      </c>
      <c r="D319" s="69" t="s">
        <v>169</v>
      </c>
      <c r="E319" s="70"/>
    </row>
    <row r="320" spans="1:5" hidden="1">
      <c r="A320" s="68"/>
      <c r="B320" s="89">
        <v>60305</v>
      </c>
      <c r="C320" s="135" t="s">
        <v>172</v>
      </c>
      <c r="D320" s="69" t="s">
        <v>169</v>
      </c>
      <c r="E320" s="70"/>
    </row>
    <row r="321" spans="1:5" hidden="1">
      <c r="A321" s="68"/>
      <c r="B321" s="89">
        <v>60306</v>
      </c>
      <c r="C321" s="135" t="s">
        <v>203</v>
      </c>
      <c r="D321" s="69" t="s">
        <v>169</v>
      </c>
      <c r="E321" s="70"/>
    </row>
    <row r="322" spans="1:5" hidden="1">
      <c r="A322" s="68"/>
      <c r="B322" s="89">
        <v>60307</v>
      </c>
      <c r="C322" s="135" t="s">
        <v>204</v>
      </c>
      <c r="D322" s="69" t="s">
        <v>169</v>
      </c>
      <c r="E322" s="70"/>
    </row>
    <row r="323" spans="1:5" hidden="1">
      <c r="A323" s="68"/>
      <c r="B323" s="89">
        <v>60308</v>
      </c>
      <c r="C323" s="135" t="s">
        <v>205</v>
      </c>
      <c r="D323" s="69" t="s">
        <v>169</v>
      </c>
      <c r="E323" s="70"/>
    </row>
    <row r="324" spans="1:5" hidden="1">
      <c r="A324" s="68"/>
      <c r="B324" s="89">
        <v>60310</v>
      </c>
      <c r="C324" s="135" t="s">
        <v>176</v>
      </c>
      <c r="D324" s="69" t="s">
        <v>169</v>
      </c>
      <c r="E324" s="70"/>
    </row>
    <row r="325" spans="1:5" hidden="1">
      <c r="A325" s="68"/>
      <c r="B325" s="89">
        <v>60312</v>
      </c>
      <c r="C325" s="135" t="s">
        <v>206</v>
      </c>
      <c r="D325" s="69" t="s">
        <v>169</v>
      </c>
      <c r="E325" s="70"/>
    </row>
    <row r="326" spans="1:5" hidden="1">
      <c r="A326" s="68"/>
      <c r="B326" s="89">
        <v>60314</v>
      </c>
      <c r="C326" s="135" t="s">
        <v>207</v>
      </c>
      <c r="D326" s="69" t="s">
        <v>169</v>
      </c>
      <c r="E326" s="70"/>
    </row>
    <row r="327" spans="1:5" hidden="1">
      <c r="A327" s="68"/>
      <c r="B327" s="89">
        <v>60470</v>
      </c>
      <c r="C327" s="135" t="s">
        <v>208</v>
      </c>
      <c r="D327" s="69" t="s">
        <v>30</v>
      </c>
      <c r="E327" s="70"/>
    </row>
    <row r="328" spans="1:5" hidden="1">
      <c r="A328" s="68"/>
      <c r="B328" s="89">
        <v>60486</v>
      </c>
      <c r="C328" s="135" t="s">
        <v>135</v>
      </c>
      <c r="D328" s="69" t="s">
        <v>2285</v>
      </c>
      <c r="E328" s="70"/>
    </row>
    <row r="329" spans="1:5" hidden="1">
      <c r="A329" s="68"/>
      <c r="B329" s="89">
        <v>60487</v>
      </c>
      <c r="C329" s="135" t="s">
        <v>136</v>
      </c>
      <c r="D329" s="69" t="s">
        <v>2285</v>
      </c>
      <c r="E329" s="70"/>
    </row>
    <row r="330" spans="1:5" hidden="1">
      <c r="A330" s="68"/>
      <c r="B330" s="89">
        <v>60505</v>
      </c>
      <c r="C330" s="135" t="s">
        <v>209</v>
      </c>
      <c r="D330" s="69" t="s">
        <v>30</v>
      </c>
      <c r="E330" s="70"/>
    </row>
    <row r="331" spans="1:5" hidden="1">
      <c r="A331" s="68"/>
      <c r="B331" s="89">
        <v>60507</v>
      </c>
      <c r="C331" s="135" t="s">
        <v>210</v>
      </c>
      <c r="D331" s="69" t="s">
        <v>30</v>
      </c>
      <c r="E331" s="70"/>
    </row>
    <row r="332" spans="1:5" hidden="1">
      <c r="A332" s="68"/>
      <c r="B332" s="89">
        <v>60510</v>
      </c>
      <c r="C332" s="135" t="s">
        <v>211</v>
      </c>
      <c r="D332" s="69" t="s">
        <v>30</v>
      </c>
      <c r="E332" s="70"/>
    </row>
    <row r="333" spans="1:5" hidden="1">
      <c r="A333" s="68"/>
      <c r="B333" s="89">
        <v>60512</v>
      </c>
      <c r="C333" s="135" t="s">
        <v>212</v>
      </c>
      <c r="D333" s="69" t="s">
        <v>30</v>
      </c>
      <c r="E333" s="70"/>
    </row>
    <row r="334" spans="1:5" hidden="1">
      <c r="A334" s="68"/>
      <c r="B334" s="89">
        <v>60513</v>
      </c>
      <c r="C334" s="135" t="s">
        <v>154</v>
      </c>
      <c r="D334" s="69" t="s">
        <v>30</v>
      </c>
      <c r="E334" s="70"/>
    </row>
    <row r="335" spans="1:5" ht="26.4" hidden="1">
      <c r="A335" s="68"/>
      <c r="B335" s="89">
        <v>60514</v>
      </c>
      <c r="C335" s="135" t="s">
        <v>213</v>
      </c>
      <c r="D335" s="69" t="s">
        <v>30</v>
      </c>
      <c r="E335" s="70"/>
    </row>
    <row r="336" spans="1:5" hidden="1">
      <c r="A336" s="68"/>
      <c r="B336" s="89">
        <v>60515</v>
      </c>
      <c r="C336" s="135" t="s">
        <v>214</v>
      </c>
      <c r="D336" s="69" t="s">
        <v>30</v>
      </c>
      <c r="E336" s="70"/>
    </row>
    <row r="337" spans="1:5" hidden="1">
      <c r="A337" s="68"/>
      <c r="B337" s="89">
        <v>60517</v>
      </c>
      <c r="C337" s="135" t="s">
        <v>215</v>
      </c>
      <c r="D337" s="69" t="s">
        <v>30</v>
      </c>
      <c r="E337" s="70"/>
    </row>
    <row r="338" spans="1:5" hidden="1">
      <c r="A338" s="68"/>
      <c r="B338" s="89">
        <v>60518</v>
      </c>
      <c r="C338" s="135" t="s">
        <v>157</v>
      </c>
      <c r="D338" s="69" t="s">
        <v>30</v>
      </c>
      <c r="E338" s="70"/>
    </row>
    <row r="339" spans="1:5" hidden="1">
      <c r="A339" s="68"/>
      <c r="B339" s="89">
        <v>60520</v>
      </c>
      <c r="C339" s="135" t="s">
        <v>216</v>
      </c>
      <c r="D339" s="69" t="s">
        <v>30</v>
      </c>
      <c r="E339" s="70"/>
    </row>
    <row r="340" spans="1:5" hidden="1">
      <c r="A340" s="68"/>
      <c r="B340" s="89">
        <v>60521</v>
      </c>
      <c r="C340" s="135" t="s">
        <v>217</v>
      </c>
      <c r="D340" s="69" t="s">
        <v>30</v>
      </c>
      <c r="E340" s="70"/>
    </row>
    <row r="341" spans="1:5" hidden="1">
      <c r="A341" s="68"/>
      <c r="B341" s="89">
        <v>60523</v>
      </c>
      <c r="C341" s="135" t="s">
        <v>162</v>
      </c>
      <c r="D341" s="69" t="s">
        <v>30</v>
      </c>
      <c r="E341" s="70"/>
    </row>
    <row r="342" spans="1:5" hidden="1">
      <c r="A342" s="68"/>
      <c r="B342" s="89">
        <v>60524</v>
      </c>
      <c r="C342" s="135" t="s">
        <v>163</v>
      </c>
      <c r="D342" s="69" t="s">
        <v>30</v>
      </c>
      <c r="E342" s="70"/>
    </row>
    <row r="343" spans="1:5" hidden="1">
      <c r="A343" s="68"/>
      <c r="B343" s="89">
        <v>60525</v>
      </c>
      <c r="C343" s="135" t="s">
        <v>164</v>
      </c>
      <c r="D343" s="69" t="s">
        <v>30</v>
      </c>
      <c r="E343" s="70"/>
    </row>
    <row r="344" spans="1:5" ht="26.4" hidden="1">
      <c r="A344" s="68"/>
      <c r="B344" s="89">
        <v>60800</v>
      </c>
      <c r="C344" s="135" t="s">
        <v>218</v>
      </c>
      <c r="D344" s="69" t="s">
        <v>30</v>
      </c>
      <c r="E344" s="70"/>
    </row>
    <row r="345" spans="1:5" hidden="1">
      <c r="A345" s="68"/>
      <c r="B345" s="89">
        <v>60801</v>
      </c>
      <c r="C345" s="135" t="s">
        <v>219</v>
      </c>
      <c r="D345" s="69" t="s">
        <v>30</v>
      </c>
      <c r="E345" s="70"/>
    </row>
    <row r="346" spans="1:5" hidden="1">
      <c r="A346" s="68"/>
      <c r="B346" s="89">
        <v>60802</v>
      </c>
      <c r="C346" s="135" t="s">
        <v>220</v>
      </c>
      <c r="D346" s="69" t="s">
        <v>30</v>
      </c>
      <c r="E346" s="70"/>
    </row>
    <row r="347" spans="1:5" hidden="1">
      <c r="A347" s="68"/>
      <c r="B347" s="89">
        <v>60803</v>
      </c>
      <c r="C347" s="135" t="s">
        <v>221</v>
      </c>
      <c r="D347" s="69" t="s">
        <v>30</v>
      </c>
      <c r="E347" s="70"/>
    </row>
    <row r="348" spans="1:5" ht="26.4" hidden="1">
      <c r="A348" s="68"/>
      <c r="B348" s="89">
        <v>61101</v>
      </c>
      <c r="C348" s="135" t="s">
        <v>222</v>
      </c>
      <c r="D348" s="69" t="s">
        <v>11</v>
      </c>
      <c r="E348" s="70"/>
    </row>
    <row r="349" spans="1:5" ht="26.4" hidden="1">
      <c r="A349" s="68"/>
      <c r="B349" s="89">
        <v>61102</v>
      </c>
      <c r="C349" s="135" t="s">
        <v>223</v>
      </c>
      <c r="D349" s="69" t="s">
        <v>11</v>
      </c>
      <c r="E349" s="70"/>
    </row>
    <row r="350" spans="1:5" hidden="1">
      <c r="A350" s="68"/>
      <c r="B350" s="89">
        <v>61106</v>
      </c>
      <c r="C350" s="135" t="s">
        <v>224</v>
      </c>
      <c r="D350" s="69" t="s">
        <v>11</v>
      </c>
      <c r="E350" s="70"/>
    </row>
    <row r="351" spans="1:5" hidden="1">
      <c r="A351" s="68"/>
      <c r="B351" s="89">
        <v>61107</v>
      </c>
      <c r="C351" s="135" t="s">
        <v>225</v>
      </c>
      <c r="D351" s="69" t="s">
        <v>11</v>
      </c>
      <c r="E351" s="70"/>
    </row>
    <row r="352" spans="1:5" hidden="1">
      <c r="A352" s="68"/>
      <c r="B352" s="89">
        <v>61108</v>
      </c>
      <c r="C352" s="135" t="s">
        <v>226</v>
      </c>
      <c r="D352" s="69" t="s">
        <v>11</v>
      </c>
      <c r="E352" s="70"/>
    </row>
    <row r="353" spans="1:5">
      <c r="A353" s="93"/>
      <c r="B353" s="93">
        <v>67000</v>
      </c>
      <c r="C353" s="137" t="s">
        <v>227</v>
      </c>
      <c r="D353" s="73" t="s">
        <v>228</v>
      </c>
      <c r="E353" s="74"/>
    </row>
    <row r="354" spans="1:5" ht="26.4" hidden="1">
      <c r="A354" s="68"/>
      <c r="B354" s="89">
        <v>67002</v>
      </c>
      <c r="C354" s="135" t="s">
        <v>229</v>
      </c>
      <c r="D354" s="69" t="s">
        <v>39</v>
      </c>
      <c r="E354" s="70"/>
    </row>
    <row r="355" spans="1:5" ht="26.4" hidden="1">
      <c r="A355" s="68"/>
      <c r="B355" s="89">
        <v>67006</v>
      </c>
      <c r="C355" s="135" t="s">
        <v>230</v>
      </c>
      <c r="D355" s="69" t="s">
        <v>11</v>
      </c>
      <c r="E355" s="70"/>
    </row>
    <row r="356" spans="1:5" hidden="1">
      <c r="A356" s="68"/>
      <c r="B356" s="89">
        <v>67010</v>
      </c>
      <c r="C356" s="135" t="s">
        <v>231</v>
      </c>
      <c r="D356" s="69" t="s">
        <v>30</v>
      </c>
      <c r="E356" s="70"/>
    </row>
    <row r="357" spans="1:5" hidden="1">
      <c r="A357" s="68"/>
      <c r="B357" s="89">
        <v>67014</v>
      </c>
      <c r="C357" s="135" t="s">
        <v>232</v>
      </c>
      <c r="D357" s="69" t="s">
        <v>11</v>
      </c>
      <c r="E357" s="70"/>
    </row>
    <row r="358" spans="1:5" hidden="1">
      <c r="A358" s="68"/>
      <c r="B358" s="89">
        <v>67016</v>
      </c>
      <c r="C358" s="135" t="s">
        <v>233</v>
      </c>
      <c r="D358" s="69" t="s">
        <v>11</v>
      </c>
      <c r="E358" s="70"/>
    </row>
    <row r="359" spans="1:5" hidden="1">
      <c r="A359" s="68"/>
      <c r="B359" s="89">
        <v>67018</v>
      </c>
      <c r="C359" s="135" t="s">
        <v>234</v>
      </c>
      <c r="D359" s="69" t="s">
        <v>11</v>
      </c>
      <c r="E359" s="70"/>
    </row>
    <row r="360" spans="1:5" hidden="1">
      <c r="A360" s="68"/>
      <c r="B360" s="89">
        <v>67022</v>
      </c>
      <c r="C360" s="135" t="s">
        <v>235</v>
      </c>
      <c r="D360" s="69" t="s">
        <v>11</v>
      </c>
      <c r="E360" s="70"/>
    </row>
    <row r="361" spans="1:5" hidden="1">
      <c r="A361" s="68"/>
      <c r="B361" s="89">
        <v>67026</v>
      </c>
      <c r="C361" s="135" t="s">
        <v>236</v>
      </c>
      <c r="D361" s="69" t="s">
        <v>11</v>
      </c>
      <c r="E361" s="70"/>
    </row>
    <row r="362" spans="1:5" ht="26.4" hidden="1">
      <c r="A362" s="68"/>
      <c r="B362" s="89">
        <v>67058</v>
      </c>
      <c r="C362" s="135" t="s">
        <v>237</v>
      </c>
      <c r="D362" s="69" t="s">
        <v>11</v>
      </c>
      <c r="E362" s="70"/>
    </row>
    <row r="363" spans="1:5" ht="26.4" hidden="1">
      <c r="A363" s="68"/>
      <c r="B363" s="89">
        <v>67062</v>
      </c>
      <c r="C363" s="135" t="s">
        <v>238</v>
      </c>
      <c r="D363" s="69" t="s">
        <v>30</v>
      </c>
      <c r="E363" s="70"/>
    </row>
    <row r="364" spans="1:5" hidden="1">
      <c r="A364" s="68"/>
      <c r="B364" s="89">
        <v>67070</v>
      </c>
      <c r="C364" s="135" t="s">
        <v>239</v>
      </c>
      <c r="D364" s="69" t="s">
        <v>11</v>
      </c>
      <c r="E364" s="70"/>
    </row>
    <row r="365" spans="1:5" ht="39.6" hidden="1">
      <c r="A365" s="68"/>
      <c r="B365" s="89">
        <v>67078</v>
      </c>
      <c r="C365" s="135" t="s">
        <v>240</v>
      </c>
      <c r="D365" s="69" t="s">
        <v>11</v>
      </c>
      <c r="E365" s="70"/>
    </row>
    <row r="366" spans="1:5" ht="39.6" hidden="1">
      <c r="A366" s="68"/>
      <c r="B366" s="89">
        <v>67082</v>
      </c>
      <c r="C366" s="135" t="s">
        <v>241</v>
      </c>
      <c r="D366" s="69" t="s">
        <v>11</v>
      </c>
      <c r="E366" s="70"/>
    </row>
    <row r="367" spans="1:5">
      <c r="A367" s="93">
        <v>4</v>
      </c>
      <c r="B367" s="93">
        <v>70000</v>
      </c>
      <c r="C367" s="137" t="s">
        <v>242</v>
      </c>
      <c r="D367" s="73"/>
      <c r="E367" s="74"/>
    </row>
    <row r="368" spans="1:5" hidden="1">
      <c r="A368" s="68"/>
      <c r="B368" s="89">
        <v>70204</v>
      </c>
      <c r="C368" s="135" t="s">
        <v>243</v>
      </c>
      <c r="D368" s="69" t="s">
        <v>2285</v>
      </c>
      <c r="E368" s="75"/>
    </row>
    <row r="369" spans="1:5" hidden="1">
      <c r="A369" s="68"/>
      <c r="B369" s="89">
        <v>70207</v>
      </c>
      <c r="C369" s="135" t="s">
        <v>244</v>
      </c>
      <c r="D369" s="69" t="s">
        <v>2285</v>
      </c>
      <c r="E369" s="75"/>
    </row>
    <row r="370" spans="1:5" hidden="1">
      <c r="A370" s="68"/>
      <c r="B370" s="89">
        <v>70211</v>
      </c>
      <c r="C370" s="135" t="s">
        <v>245</v>
      </c>
      <c r="D370" s="69" t="s">
        <v>2285</v>
      </c>
      <c r="E370" s="75"/>
    </row>
    <row r="371" spans="1:5" hidden="1">
      <c r="A371" s="68"/>
      <c r="B371" s="89">
        <v>70218</v>
      </c>
      <c r="C371" s="135" t="s">
        <v>246</v>
      </c>
      <c r="D371" s="69" t="s">
        <v>138</v>
      </c>
      <c r="E371" s="75"/>
    </row>
    <row r="372" spans="1:5" hidden="1">
      <c r="A372" s="68"/>
      <c r="B372" s="89">
        <v>70229</v>
      </c>
      <c r="C372" s="135" t="s">
        <v>247</v>
      </c>
      <c r="D372" s="69" t="s">
        <v>169</v>
      </c>
      <c r="E372" s="75"/>
    </row>
    <row r="373" spans="1:5" hidden="1">
      <c r="A373" s="68"/>
      <c r="B373" s="89">
        <v>70230</v>
      </c>
      <c r="C373" s="135" t="s">
        <v>248</v>
      </c>
      <c r="D373" s="69" t="s">
        <v>2285</v>
      </c>
      <c r="E373" s="75"/>
    </row>
    <row r="374" spans="1:5" hidden="1">
      <c r="A374" s="68"/>
      <c r="B374" s="89">
        <v>70231</v>
      </c>
      <c r="C374" s="135" t="s">
        <v>249</v>
      </c>
      <c r="D374" s="69" t="s">
        <v>2285</v>
      </c>
      <c r="E374" s="75"/>
    </row>
    <row r="375" spans="1:5" hidden="1">
      <c r="A375" s="68"/>
      <c r="B375" s="89">
        <v>70232</v>
      </c>
      <c r="C375" s="135" t="s">
        <v>250</v>
      </c>
      <c r="D375" s="69" t="s">
        <v>2285</v>
      </c>
      <c r="E375" s="75"/>
    </row>
    <row r="376" spans="1:5" hidden="1">
      <c r="A376" s="68"/>
      <c r="B376" s="89">
        <v>70233</v>
      </c>
      <c r="C376" s="135" t="s">
        <v>251</v>
      </c>
      <c r="D376" s="69" t="s">
        <v>2285</v>
      </c>
      <c r="E376" s="75"/>
    </row>
    <row r="377" spans="1:5" hidden="1">
      <c r="A377" s="68"/>
      <c r="B377" s="89">
        <v>70240</v>
      </c>
      <c r="C377" s="135" t="s">
        <v>252</v>
      </c>
      <c r="D377" s="69" t="s">
        <v>2285</v>
      </c>
      <c r="E377" s="75"/>
    </row>
    <row r="378" spans="1:5" hidden="1">
      <c r="A378" s="68"/>
      <c r="B378" s="89">
        <v>70241</v>
      </c>
      <c r="C378" s="135" t="s">
        <v>253</v>
      </c>
      <c r="D378" s="69" t="s">
        <v>2285</v>
      </c>
      <c r="E378" s="75"/>
    </row>
    <row r="379" spans="1:5" hidden="1">
      <c r="A379" s="68"/>
      <c r="B379" s="89">
        <v>70242</v>
      </c>
      <c r="C379" s="135" t="s">
        <v>254</v>
      </c>
      <c r="D379" s="69" t="s">
        <v>2285</v>
      </c>
      <c r="E379" s="75"/>
    </row>
    <row r="380" spans="1:5" hidden="1">
      <c r="A380" s="68"/>
      <c r="B380" s="89">
        <v>70243</v>
      </c>
      <c r="C380" s="135" t="s">
        <v>255</v>
      </c>
      <c r="D380" s="69" t="s">
        <v>2285</v>
      </c>
      <c r="E380" s="75"/>
    </row>
    <row r="381" spans="1:5" hidden="1">
      <c r="A381" s="68"/>
      <c r="B381" s="89">
        <v>70250</v>
      </c>
      <c r="C381" s="135" t="s">
        <v>256</v>
      </c>
      <c r="D381" s="69" t="s">
        <v>2285</v>
      </c>
      <c r="E381" s="75"/>
    </row>
    <row r="382" spans="1:5" hidden="1">
      <c r="A382" s="68"/>
      <c r="B382" s="89">
        <v>70251</v>
      </c>
      <c r="C382" s="135" t="s">
        <v>257</v>
      </c>
      <c r="D382" s="69" t="s">
        <v>2285</v>
      </c>
      <c r="E382" s="75"/>
    </row>
    <row r="383" spans="1:5" hidden="1">
      <c r="A383" s="68"/>
      <c r="B383" s="89">
        <v>70252</v>
      </c>
      <c r="C383" s="135" t="s">
        <v>258</v>
      </c>
      <c r="D383" s="69" t="s">
        <v>2285</v>
      </c>
      <c r="E383" s="75"/>
    </row>
    <row r="384" spans="1:5" hidden="1">
      <c r="A384" s="68"/>
      <c r="B384" s="89">
        <v>70253</v>
      </c>
      <c r="C384" s="135" t="s">
        <v>259</v>
      </c>
      <c r="D384" s="69" t="s">
        <v>2285</v>
      </c>
      <c r="E384" s="75"/>
    </row>
    <row r="385" spans="1:5" hidden="1">
      <c r="A385" s="68"/>
      <c r="B385" s="89">
        <v>70254</v>
      </c>
      <c r="C385" s="135" t="s">
        <v>260</v>
      </c>
      <c r="D385" s="69" t="s">
        <v>2285</v>
      </c>
      <c r="E385" s="75"/>
    </row>
    <row r="386" spans="1:5" hidden="1">
      <c r="A386" s="68"/>
      <c r="B386" s="89">
        <v>70255</v>
      </c>
      <c r="C386" s="135" t="s">
        <v>261</v>
      </c>
      <c r="D386" s="69" t="s">
        <v>2285</v>
      </c>
      <c r="E386" s="75"/>
    </row>
    <row r="387" spans="1:5" hidden="1">
      <c r="A387" s="68"/>
      <c r="B387" s="89">
        <v>70256</v>
      </c>
      <c r="C387" s="135" t="s">
        <v>262</v>
      </c>
      <c r="D387" s="69" t="s">
        <v>2285</v>
      </c>
      <c r="E387" s="75"/>
    </row>
    <row r="388" spans="1:5" hidden="1">
      <c r="A388" s="68"/>
      <c r="B388" s="89">
        <v>70257</v>
      </c>
      <c r="C388" s="135" t="s">
        <v>263</v>
      </c>
      <c r="D388" s="69" t="s">
        <v>2285</v>
      </c>
      <c r="E388" s="75"/>
    </row>
    <row r="389" spans="1:5" hidden="1">
      <c r="A389" s="68"/>
      <c r="B389" s="89">
        <v>70260</v>
      </c>
      <c r="C389" s="135" t="s">
        <v>264</v>
      </c>
      <c r="D389" s="69" t="s">
        <v>39</v>
      </c>
      <c r="E389" s="75"/>
    </row>
    <row r="390" spans="1:5" hidden="1">
      <c r="A390" s="68"/>
      <c r="B390" s="89">
        <v>70261</v>
      </c>
      <c r="C390" s="135" t="s">
        <v>265</v>
      </c>
      <c r="D390" s="69" t="s">
        <v>39</v>
      </c>
      <c r="E390" s="75"/>
    </row>
    <row r="391" spans="1:5" hidden="1">
      <c r="A391" s="68"/>
      <c r="B391" s="89">
        <v>70262</v>
      </c>
      <c r="C391" s="135" t="s">
        <v>266</v>
      </c>
      <c r="D391" s="69" t="s">
        <v>39</v>
      </c>
      <c r="E391" s="75"/>
    </row>
    <row r="392" spans="1:5" hidden="1">
      <c r="A392" s="68"/>
      <c r="B392" s="89">
        <v>70263</v>
      </c>
      <c r="C392" s="135" t="s">
        <v>267</v>
      </c>
      <c r="D392" s="69" t="s">
        <v>39</v>
      </c>
      <c r="E392" s="75"/>
    </row>
    <row r="393" spans="1:5" hidden="1">
      <c r="A393" s="68"/>
      <c r="B393" s="89">
        <v>70265</v>
      </c>
      <c r="C393" s="135" t="s">
        <v>268</v>
      </c>
      <c r="D393" s="69" t="s">
        <v>39</v>
      </c>
      <c r="E393" s="75"/>
    </row>
    <row r="394" spans="1:5" hidden="1">
      <c r="A394" s="68"/>
      <c r="B394" s="89">
        <v>70266</v>
      </c>
      <c r="C394" s="135" t="s">
        <v>269</v>
      </c>
      <c r="D394" s="69" t="s">
        <v>39</v>
      </c>
      <c r="E394" s="75"/>
    </row>
    <row r="395" spans="1:5" hidden="1">
      <c r="A395" s="68"/>
      <c r="B395" s="89">
        <v>70267</v>
      </c>
      <c r="C395" s="135" t="s">
        <v>270</v>
      </c>
      <c r="D395" s="69" t="s">
        <v>39</v>
      </c>
      <c r="E395" s="75"/>
    </row>
    <row r="396" spans="1:5" hidden="1">
      <c r="A396" s="68"/>
      <c r="B396" s="89">
        <v>70268</v>
      </c>
      <c r="C396" s="135" t="s">
        <v>271</v>
      </c>
      <c r="D396" s="69" t="s">
        <v>39</v>
      </c>
      <c r="E396" s="75"/>
    </row>
    <row r="397" spans="1:5" hidden="1">
      <c r="A397" s="68"/>
      <c r="B397" s="89">
        <v>70269</v>
      </c>
      <c r="C397" s="135" t="s">
        <v>272</v>
      </c>
      <c r="D397" s="69" t="s">
        <v>39</v>
      </c>
      <c r="E397" s="75"/>
    </row>
    <row r="398" spans="1:5" hidden="1">
      <c r="A398" s="68"/>
      <c r="B398" s="89">
        <v>70270</v>
      </c>
      <c r="C398" s="135" t="s">
        <v>273</v>
      </c>
      <c r="D398" s="69" t="s">
        <v>39</v>
      </c>
      <c r="E398" s="75"/>
    </row>
    <row r="399" spans="1:5" hidden="1">
      <c r="A399" s="68"/>
      <c r="B399" s="89">
        <v>70271</v>
      </c>
      <c r="C399" s="135" t="s">
        <v>274</v>
      </c>
      <c r="D399" s="69" t="s">
        <v>39</v>
      </c>
      <c r="E399" s="75"/>
    </row>
    <row r="400" spans="1:5" hidden="1">
      <c r="A400" s="68"/>
      <c r="B400" s="89">
        <v>70282</v>
      </c>
      <c r="C400" s="135" t="s">
        <v>275</v>
      </c>
      <c r="D400" s="69" t="s">
        <v>2285</v>
      </c>
      <c r="E400" s="75"/>
    </row>
    <row r="401" spans="1:5" hidden="1">
      <c r="A401" s="68"/>
      <c r="B401" s="89">
        <v>70283</v>
      </c>
      <c r="C401" s="135" t="s">
        <v>276</v>
      </c>
      <c r="D401" s="69" t="s">
        <v>2285</v>
      </c>
      <c r="E401" s="75"/>
    </row>
    <row r="402" spans="1:5" hidden="1">
      <c r="A402" s="68"/>
      <c r="B402" s="89">
        <v>70284</v>
      </c>
      <c r="C402" s="135" t="s">
        <v>277</v>
      </c>
      <c r="D402" s="69" t="s">
        <v>2285</v>
      </c>
      <c r="E402" s="75"/>
    </row>
    <row r="403" spans="1:5" hidden="1">
      <c r="A403" s="68"/>
      <c r="B403" s="89">
        <v>70285</v>
      </c>
      <c r="C403" s="135" t="s">
        <v>278</v>
      </c>
      <c r="D403" s="69" t="s">
        <v>2285</v>
      </c>
      <c r="E403" s="75"/>
    </row>
    <row r="404" spans="1:5" hidden="1">
      <c r="A404" s="68"/>
      <c r="B404" s="89">
        <v>70286</v>
      </c>
      <c r="C404" s="135" t="s">
        <v>279</v>
      </c>
      <c r="D404" s="69" t="s">
        <v>2285</v>
      </c>
      <c r="E404" s="75"/>
    </row>
    <row r="405" spans="1:5" hidden="1">
      <c r="A405" s="68"/>
      <c r="B405" s="89">
        <v>70287</v>
      </c>
      <c r="C405" s="135" t="s">
        <v>280</v>
      </c>
      <c r="D405" s="69" t="s">
        <v>2285</v>
      </c>
      <c r="E405" s="75"/>
    </row>
    <row r="406" spans="1:5" hidden="1">
      <c r="A406" s="68"/>
      <c r="B406" s="89">
        <v>70288</v>
      </c>
      <c r="C406" s="135" t="s">
        <v>281</v>
      </c>
      <c r="D406" s="69" t="s">
        <v>2285</v>
      </c>
      <c r="E406" s="75"/>
    </row>
    <row r="407" spans="1:5" hidden="1">
      <c r="A407" s="68"/>
      <c r="B407" s="89">
        <v>70289</v>
      </c>
      <c r="C407" s="135" t="s">
        <v>282</v>
      </c>
      <c r="D407" s="69" t="s">
        <v>2285</v>
      </c>
      <c r="E407" s="75"/>
    </row>
    <row r="408" spans="1:5" hidden="1">
      <c r="A408" s="68"/>
      <c r="B408" s="89">
        <v>70290</v>
      </c>
      <c r="C408" s="135" t="s">
        <v>283</v>
      </c>
      <c r="D408" s="69" t="s">
        <v>2285</v>
      </c>
      <c r="E408" s="75"/>
    </row>
    <row r="409" spans="1:5" hidden="1">
      <c r="A409" s="68"/>
      <c r="B409" s="89">
        <v>70291</v>
      </c>
      <c r="C409" s="135" t="s">
        <v>284</v>
      </c>
      <c r="D409" s="69" t="s">
        <v>2285</v>
      </c>
      <c r="E409" s="75"/>
    </row>
    <row r="410" spans="1:5" hidden="1">
      <c r="A410" s="68"/>
      <c r="B410" s="89">
        <v>70292</v>
      </c>
      <c r="C410" s="135" t="s">
        <v>285</v>
      </c>
      <c r="D410" s="69" t="s">
        <v>2285</v>
      </c>
      <c r="E410" s="75"/>
    </row>
    <row r="411" spans="1:5" hidden="1">
      <c r="A411" s="68"/>
      <c r="B411" s="89">
        <v>70293</v>
      </c>
      <c r="C411" s="135" t="s">
        <v>286</v>
      </c>
      <c r="D411" s="69" t="s">
        <v>2285</v>
      </c>
      <c r="E411" s="75"/>
    </row>
    <row r="412" spans="1:5" hidden="1">
      <c r="A412" s="68"/>
      <c r="B412" s="89">
        <v>70295</v>
      </c>
      <c r="C412" s="135" t="s">
        <v>287</v>
      </c>
      <c r="D412" s="69" t="s">
        <v>2285</v>
      </c>
      <c r="E412" s="75"/>
    </row>
    <row r="413" spans="1:5" hidden="1">
      <c r="A413" s="68"/>
      <c r="B413" s="89">
        <v>70296</v>
      </c>
      <c r="C413" s="135" t="s">
        <v>288</v>
      </c>
      <c r="D413" s="69" t="s">
        <v>2285</v>
      </c>
      <c r="E413" s="75"/>
    </row>
    <row r="414" spans="1:5" hidden="1">
      <c r="A414" s="68"/>
      <c r="B414" s="89">
        <v>70297</v>
      </c>
      <c r="C414" s="135" t="s">
        <v>289</v>
      </c>
      <c r="D414" s="69" t="s">
        <v>2285</v>
      </c>
      <c r="E414" s="75"/>
    </row>
    <row r="415" spans="1:5" hidden="1">
      <c r="A415" s="68"/>
      <c r="B415" s="89">
        <v>70303</v>
      </c>
      <c r="C415" s="135" t="s">
        <v>290</v>
      </c>
      <c r="D415" s="69" t="s">
        <v>2285</v>
      </c>
      <c r="E415" s="75"/>
    </row>
    <row r="416" spans="1:5" hidden="1">
      <c r="A416" s="68"/>
      <c r="B416" s="89">
        <v>70305</v>
      </c>
      <c r="C416" s="135" t="s">
        <v>291</v>
      </c>
      <c r="D416" s="69" t="s">
        <v>2285</v>
      </c>
      <c r="E416" s="75"/>
    </row>
    <row r="417" spans="1:5" hidden="1">
      <c r="A417" s="68"/>
      <c r="B417" s="89">
        <v>70320</v>
      </c>
      <c r="C417" s="135" t="s">
        <v>292</v>
      </c>
      <c r="D417" s="69" t="s">
        <v>2285</v>
      </c>
      <c r="E417" s="75"/>
    </row>
    <row r="418" spans="1:5" hidden="1">
      <c r="A418" s="68"/>
      <c r="B418" s="89">
        <v>70321</v>
      </c>
      <c r="C418" s="135" t="s">
        <v>293</v>
      </c>
      <c r="D418" s="69" t="s">
        <v>2285</v>
      </c>
      <c r="E418" s="75"/>
    </row>
    <row r="419" spans="1:5" hidden="1">
      <c r="A419" s="68"/>
      <c r="B419" s="89">
        <v>70325</v>
      </c>
      <c r="C419" s="135" t="s">
        <v>294</v>
      </c>
      <c r="D419" s="69" t="s">
        <v>2285</v>
      </c>
      <c r="E419" s="75"/>
    </row>
    <row r="420" spans="1:5" hidden="1">
      <c r="A420" s="68"/>
      <c r="B420" s="89">
        <v>70330</v>
      </c>
      <c r="C420" s="135" t="s">
        <v>295</v>
      </c>
      <c r="D420" s="69" t="s">
        <v>2285</v>
      </c>
      <c r="E420" s="75"/>
    </row>
    <row r="421" spans="1:5" hidden="1">
      <c r="A421" s="68"/>
      <c r="B421" s="89">
        <v>70331</v>
      </c>
      <c r="C421" s="135" t="s">
        <v>296</v>
      </c>
      <c r="D421" s="69" t="s">
        <v>2285</v>
      </c>
      <c r="E421" s="75"/>
    </row>
    <row r="422" spans="1:5" hidden="1">
      <c r="A422" s="68"/>
      <c r="B422" s="89">
        <v>70335</v>
      </c>
      <c r="C422" s="135" t="s">
        <v>297</v>
      </c>
      <c r="D422" s="69" t="s">
        <v>2285</v>
      </c>
      <c r="E422" s="75"/>
    </row>
    <row r="423" spans="1:5" hidden="1">
      <c r="A423" s="68"/>
      <c r="B423" s="89">
        <v>70350</v>
      </c>
      <c r="C423" s="135" t="s">
        <v>298</v>
      </c>
      <c r="D423" s="69" t="s">
        <v>2285</v>
      </c>
      <c r="E423" s="75"/>
    </row>
    <row r="424" spans="1:5" hidden="1">
      <c r="A424" s="68"/>
      <c r="B424" s="89">
        <v>70351</v>
      </c>
      <c r="C424" s="135" t="s">
        <v>299</v>
      </c>
      <c r="D424" s="69" t="s">
        <v>2285</v>
      </c>
      <c r="E424" s="75"/>
    </row>
    <row r="425" spans="1:5" hidden="1">
      <c r="A425" s="68"/>
      <c r="B425" s="89">
        <v>70352</v>
      </c>
      <c r="C425" s="135" t="s">
        <v>300</v>
      </c>
      <c r="D425" s="69" t="s">
        <v>2285</v>
      </c>
      <c r="E425" s="75"/>
    </row>
    <row r="426" spans="1:5" hidden="1">
      <c r="A426" s="68"/>
      <c r="B426" s="89">
        <v>70353</v>
      </c>
      <c r="C426" s="135" t="s">
        <v>301</v>
      </c>
      <c r="D426" s="69" t="s">
        <v>2285</v>
      </c>
      <c r="E426" s="75"/>
    </row>
    <row r="427" spans="1:5" hidden="1">
      <c r="A427" s="68"/>
      <c r="B427" s="89">
        <v>70354</v>
      </c>
      <c r="C427" s="135" t="s">
        <v>302</v>
      </c>
      <c r="D427" s="69" t="s">
        <v>2285</v>
      </c>
      <c r="E427" s="75"/>
    </row>
    <row r="428" spans="1:5" hidden="1">
      <c r="A428" s="68"/>
      <c r="B428" s="89">
        <v>70355</v>
      </c>
      <c r="C428" s="135" t="s">
        <v>303</v>
      </c>
      <c r="D428" s="69" t="s">
        <v>2285</v>
      </c>
      <c r="E428" s="75"/>
    </row>
    <row r="429" spans="1:5" hidden="1">
      <c r="A429" s="68"/>
      <c r="B429" s="89">
        <v>70356</v>
      </c>
      <c r="C429" s="135" t="s">
        <v>304</v>
      </c>
      <c r="D429" s="69" t="s">
        <v>2285</v>
      </c>
      <c r="E429" s="75"/>
    </row>
    <row r="430" spans="1:5" hidden="1">
      <c r="A430" s="68"/>
      <c r="B430" s="89">
        <v>70357</v>
      </c>
      <c r="C430" s="135" t="s">
        <v>305</v>
      </c>
      <c r="D430" s="69" t="s">
        <v>2285</v>
      </c>
      <c r="E430" s="75"/>
    </row>
    <row r="431" spans="1:5" hidden="1">
      <c r="A431" s="68"/>
      <c r="B431" s="89">
        <v>70358</v>
      </c>
      <c r="C431" s="135" t="s">
        <v>306</v>
      </c>
      <c r="D431" s="69" t="s">
        <v>2285</v>
      </c>
      <c r="E431" s="75"/>
    </row>
    <row r="432" spans="1:5" hidden="1">
      <c r="A432" s="68"/>
      <c r="B432" s="89">
        <v>70370</v>
      </c>
      <c r="C432" s="135" t="s">
        <v>307</v>
      </c>
      <c r="D432" s="69" t="s">
        <v>2285</v>
      </c>
      <c r="E432" s="75"/>
    </row>
    <row r="433" spans="1:5" hidden="1">
      <c r="A433" s="68"/>
      <c r="B433" s="89">
        <v>70371</v>
      </c>
      <c r="C433" s="135" t="s">
        <v>308</v>
      </c>
      <c r="D433" s="69" t="s">
        <v>2285</v>
      </c>
      <c r="E433" s="75"/>
    </row>
    <row r="434" spans="1:5" hidden="1">
      <c r="A434" s="68"/>
      <c r="B434" s="89">
        <v>70372</v>
      </c>
      <c r="C434" s="135" t="s">
        <v>309</v>
      </c>
      <c r="D434" s="69" t="s">
        <v>2285</v>
      </c>
      <c r="E434" s="75"/>
    </row>
    <row r="435" spans="1:5" hidden="1">
      <c r="A435" s="68"/>
      <c r="B435" s="89">
        <v>70373</v>
      </c>
      <c r="C435" s="135" t="s">
        <v>310</v>
      </c>
      <c r="D435" s="69" t="s">
        <v>2285</v>
      </c>
      <c r="E435" s="75"/>
    </row>
    <row r="436" spans="1:5" hidden="1">
      <c r="A436" s="68"/>
      <c r="B436" s="89">
        <v>70374</v>
      </c>
      <c r="C436" s="135" t="s">
        <v>311</v>
      </c>
      <c r="D436" s="69" t="s">
        <v>2285</v>
      </c>
      <c r="E436" s="75"/>
    </row>
    <row r="437" spans="1:5" hidden="1">
      <c r="A437" s="68"/>
      <c r="B437" s="89">
        <v>70375</v>
      </c>
      <c r="C437" s="135" t="s">
        <v>312</v>
      </c>
      <c r="D437" s="69" t="s">
        <v>2285</v>
      </c>
      <c r="E437" s="75"/>
    </row>
    <row r="438" spans="1:5" hidden="1">
      <c r="A438" s="68"/>
      <c r="B438" s="89">
        <v>70376</v>
      </c>
      <c r="C438" s="135" t="s">
        <v>313</v>
      </c>
      <c r="D438" s="69" t="s">
        <v>2285</v>
      </c>
      <c r="E438" s="75"/>
    </row>
    <row r="439" spans="1:5" hidden="1">
      <c r="A439" s="68"/>
      <c r="B439" s="89">
        <v>70377</v>
      </c>
      <c r="C439" s="135" t="s">
        <v>314</v>
      </c>
      <c r="D439" s="69" t="s">
        <v>2285</v>
      </c>
      <c r="E439" s="75"/>
    </row>
    <row r="440" spans="1:5" hidden="1">
      <c r="A440" s="68"/>
      <c r="B440" s="89">
        <v>70378</v>
      </c>
      <c r="C440" s="135" t="s">
        <v>315</v>
      </c>
      <c r="D440" s="69" t="s">
        <v>2285</v>
      </c>
      <c r="E440" s="75"/>
    </row>
    <row r="441" spans="1:5" hidden="1">
      <c r="A441" s="68"/>
      <c r="B441" s="89">
        <v>70379</v>
      </c>
      <c r="C441" s="135" t="s">
        <v>316</v>
      </c>
      <c r="D441" s="69" t="s">
        <v>2285</v>
      </c>
      <c r="E441" s="75"/>
    </row>
    <row r="442" spans="1:5" hidden="1">
      <c r="A442" s="68"/>
      <c r="B442" s="89">
        <v>70380</v>
      </c>
      <c r="C442" s="135" t="s">
        <v>317</v>
      </c>
      <c r="D442" s="69" t="s">
        <v>2285</v>
      </c>
      <c r="E442" s="75"/>
    </row>
    <row r="443" spans="1:5" hidden="1">
      <c r="A443" s="68"/>
      <c r="B443" s="89">
        <v>70386</v>
      </c>
      <c r="C443" s="135" t="s">
        <v>318</v>
      </c>
      <c r="D443" s="69" t="s">
        <v>2285</v>
      </c>
      <c r="E443" s="75"/>
    </row>
    <row r="444" spans="1:5" hidden="1">
      <c r="A444" s="68"/>
      <c r="B444" s="89">
        <v>70390</v>
      </c>
      <c r="C444" s="135" t="s">
        <v>319</v>
      </c>
      <c r="D444" s="69" t="s">
        <v>2285</v>
      </c>
      <c r="E444" s="75"/>
    </row>
    <row r="445" spans="1:5" hidden="1">
      <c r="A445" s="68"/>
      <c r="B445" s="89">
        <v>70391</v>
      </c>
      <c r="C445" s="135" t="s">
        <v>320</v>
      </c>
      <c r="D445" s="69" t="s">
        <v>2285</v>
      </c>
      <c r="E445" s="75"/>
    </row>
    <row r="446" spans="1:5" hidden="1">
      <c r="A446" s="68"/>
      <c r="B446" s="89">
        <v>70392</v>
      </c>
      <c r="C446" s="135" t="s">
        <v>321</v>
      </c>
      <c r="D446" s="69" t="s">
        <v>2285</v>
      </c>
      <c r="E446" s="75"/>
    </row>
    <row r="447" spans="1:5" hidden="1">
      <c r="A447" s="68"/>
      <c r="B447" s="89">
        <v>70393</v>
      </c>
      <c r="C447" s="135" t="s">
        <v>322</v>
      </c>
      <c r="D447" s="69" t="s">
        <v>2285</v>
      </c>
      <c r="E447" s="75"/>
    </row>
    <row r="448" spans="1:5" hidden="1">
      <c r="A448" s="68"/>
      <c r="B448" s="89">
        <v>70394</v>
      </c>
      <c r="C448" s="135" t="s">
        <v>323</v>
      </c>
      <c r="D448" s="69" t="s">
        <v>2285</v>
      </c>
      <c r="E448" s="75"/>
    </row>
    <row r="449" spans="1:5" hidden="1">
      <c r="A449" s="68"/>
      <c r="B449" s="89">
        <v>70420</v>
      </c>
      <c r="C449" s="135" t="s">
        <v>324</v>
      </c>
      <c r="D449" s="69" t="s">
        <v>325</v>
      </c>
      <c r="E449" s="75"/>
    </row>
    <row r="450" spans="1:5" hidden="1">
      <c r="A450" s="68"/>
      <c r="B450" s="89">
        <v>70421</v>
      </c>
      <c r="C450" s="135" t="s">
        <v>326</v>
      </c>
      <c r="D450" s="69" t="s">
        <v>325</v>
      </c>
      <c r="E450" s="75"/>
    </row>
    <row r="451" spans="1:5" hidden="1">
      <c r="A451" s="68"/>
      <c r="B451" s="89">
        <v>70422</v>
      </c>
      <c r="C451" s="135" t="s">
        <v>327</v>
      </c>
      <c r="D451" s="69" t="s">
        <v>325</v>
      </c>
      <c r="E451" s="75"/>
    </row>
    <row r="452" spans="1:5" hidden="1">
      <c r="A452" s="68"/>
      <c r="B452" s="89">
        <v>70423</v>
      </c>
      <c r="C452" s="135" t="s">
        <v>328</v>
      </c>
      <c r="D452" s="69" t="s">
        <v>325</v>
      </c>
      <c r="E452" s="75"/>
    </row>
    <row r="453" spans="1:5" hidden="1">
      <c r="A453" s="68"/>
      <c r="B453" s="89">
        <v>70424</v>
      </c>
      <c r="C453" s="135" t="s">
        <v>329</v>
      </c>
      <c r="D453" s="69" t="s">
        <v>325</v>
      </c>
      <c r="E453" s="75"/>
    </row>
    <row r="454" spans="1:5" hidden="1">
      <c r="A454" s="68"/>
      <c r="B454" s="89">
        <v>70425</v>
      </c>
      <c r="C454" s="135" t="s">
        <v>330</v>
      </c>
      <c r="D454" s="69" t="s">
        <v>325</v>
      </c>
      <c r="E454" s="75"/>
    </row>
    <row r="455" spans="1:5" hidden="1">
      <c r="A455" s="68"/>
      <c r="B455" s="89">
        <v>70426</v>
      </c>
      <c r="C455" s="135" t="s">
        <v>331</v>
      </c>
      <c r="D455" s="69" t="s">
        <v>325</v>
      </c>
      <c r="E455" s="75"/>
    </row>
    <row r="456" spans="1:5" hidden="1">
      <c r="A456" s="68"/>
      <c r="B456" s="89">
        <v>70427</v>
      </c>
      <c r="C456" s="135" t="s">
        <v>332</v>
      </c>
      <c r="D456" s="69" t="s">
        <v>325</v>
      </c>
      <c r="E456" s="75"/>
    </row>
    <row r="457" spans="1:5" hidden="1">
      <c r="A457" s="68"/>
      <c r="B457" s="89">
        <v>70428</v>
      </c>
      <c r="C457" s="135" t="s">
        <v>333</v>
      </c>
      <c r="D457" s="69" t="s">
        <v>325</v>
      </c>
      <c r="E457" s="75"/>
    </row>
    <row r="458" spans="1:5" hidden="1">
      <c r="A458" s="68"/>
      <c r="B458" s="89">
        <v>70450</v>
      </c>
      <c r="C458" s="135" t="s">
        <v>334</v>
      </c>
      <c r="D458" s="69" t="s">
        <v>2285</v>
      </c>
      <c r="E458" s="75"/>
    </row>
    <row r="459" spans="1:5" hidden="1">
      <c r="A459" s="68"/>
      <c r="B459" s="89">
        <v>70451</v>
      </c>
      <c r="C459" s="135" t="s">
        <v>335</v>
      </c>
      <c r="D459" s="69" t="s">
        <v>2285</v>
      </c>
      <c r="E459" s="75"/>
    </row>
    <row r="460" spans="1:5" hidden="1">
      <c r="A460" s="68"/>
      <c r="B460" s="89">
        <v>70452</v>
      </c>
      <c r="C460" s="135" t="s">
        <v>336</v>
      </c>
      <c r="D460" s="69" t="s">
        <v>2285</v>
      </c>
      <c r="E460" s="75"/>
    </row>
    <row r="461" spans="1:5" hidden="1">
      <c r="A461" s="68"/>
      <c r="B461" s="89">
        <v>70500</v>
      </c>
      <c r="C461" s="135" t="s">
        <v>337</v>
      </c>
      <c r="D461" s="69" t="s">
        <v>2285</v>
      </c>
      <c r="E461" s="75"/>
    </row>
    <row r="462" spans="1:5" hidden="1">
      <c r="A462" s="68"/>
      <c r="B462" s="89">
        <v>70501</v>
      </c>
      <c r="C462" s="135" t="s">
        <v>338</v>
      </c>
      <c r="D462" s="69" t="s">
        <v>2285</v>
      </c>
      <c r="E462" s="75"/>
    </row>
    <row r="463" spans="1:5" hidden="1">
      <c r="A463" s="68"/>
      <c r="B463" s="89">
        <v>70502</v>
      </c>
      <c r="C463" s="135" t="s">
        <v>339</v>
      </c>
      <c r="D463" s="69" t="s">
        <v>2285</v>
      </c>
      <c r="E463" s="75"/>
    </row>
    <row r="464" spans="1:5" hidden="1">
      <c r="A464" s="68"/>
      <c r="B464" s="89">
        <v>70503</v>
      </c>
      <c r="C464" s="135" t="s">
        <v>340</v>
      </c>
      <c r="D464" s="69" t="s">
        <v>2285</v>
      </c>
      <c r="E464" s="75"/>
    </row>
    <row r="465" spans="1:5" hidden="1">
      <c r="A465" s="68"/>
      <c r="B465" s="89">
        <v>70504</v>
      </c>
      <c r="C465" s="135" t="s">
        <v>341</v>
      </c>
      <c r="D465" s="69" t="s">
        <v>2285</v>
      </c>
      <c r="E465" s="75"/>
    </row>
    <row r="466" spans="1:5" hidden="1">
      <c r="A466" s="68"/>
      <c r="B466" s="89">
        <v>70505</v>
      </c>
      <c r="C466" s="135" t="s">
        <v>342</v>
      </c>
      <c r="D466" s="69" t="s">
        <v>2285</v>
      </c>
      <c r="E466" s="75"/>
    </row>
    <row r="467" spans="1:5" hidden="1">
      <c r="A467" s="68"/>
      <c r="B467" s="89">
        <v>70506</v>
      </c>
      <c r="C467" s="135" t="s">
        <v>343</v>
      </c>
      <c r="D467" s="69" t="s">
        <v>2285</v>
      </c>
      <c r="E467" s="75"/>
    </row>
    <row r="468" spans="1:5" hidden="1">
      <c r="A468" s="68"/>
      <c r="B468" s="89">
        <v>70507</v>
      </c>
      <c r="C468" s="135" t="s">
        <v>344</v>
      </c>
      <c r="D468" s="69" t="s">
        <v>2285</v>
      </c>
      <c r="E468" s="75"/>
    </row>
    <row r="469" spans="1:5" hidden="1">
      <c r="A469" s="68"/>
      <c r="B469" s="89">
        <v>70509</v>
      </c>
      <c r="C469" s="135" t="s">
        <v>345</v>
      </c>
      <c r="D469" s="69" t="s">
        <v>138</v>
      </c>
      <c r="E469" s="75"/>
    </row>
    <row r="470" spans="1:5" hidden="1">
      <c r="A470" s="68"/>
      <c r="B470" s="89">
        <v>70510</v>
      </c>
      <c r="C470" s="135" t="s">
        <v>346</v>
      </c>
      <c r="D470" s="69" t="s">
        <v>138</v>
      </c>
      <c r="E470" s="75"/>
    </row>
    <row r="471" spans="1:5" hidden="1">
      <c r="A471" s="68"/>
      <c r="B471" s="89">
        <v>70511</v>
      </c>
      <c r="C471" s="135" t="s">
        <v>347</v>
      </c>
      <c r="D471" s="69" t="s">
        <v>138</v>
      </c>
      <c r="E471" s="75"/>
    </row>
    <row r="472" spans="1:5" hidden="1">
      <c r="A472" s="68"/>
      <c r="B472" s="89">
        <v>70512</v>
      </c>
      <c r="C472" s="135" t="s">
        <v>348</v>
      </c>
      <c r="D472" s="69" t="s">
        <v>138</v>
      </c>
      <c r="E472" s="75"/>
    </row>
    <row r="473" spans="1:5" hidden="1">
      <c r="A473" s="68"/>
      <c r="B473" s="89">
        <v>70513</v>
      </c>
      <c r="C473" s="135" t="s">
        <v>349</v>
      </c>
      <c r="D473" s="69" t="s">
        <v>138</v>
      </c>
      <c r="E473" s="75"/>
    </row>
    <row r="474" spans="1:5" hidden="1">
      <c r="A474" s="68"/>
      <c r="B474" s="89">
        <v>70514</v>
      </c>
      <c r="C474" s="135" t="s">
        <v>350</v>
      </c>
      <c r="D474" s="69" t="s">
        <v>138</v>
      </c>
      <c r="E474" s="75"/>
    </row>
    <row r="475" spans="1:5" hidden="1">
      <c r="A475" s="68"/>
      <c r="B475" s="89">
        <v>70515</v>
      </c>
      <c r="C475" s="135" t="s">
        <v>351</v>
      </c>
      <c r="D475" s="69" t="s">
        <v>138</v>
      </c>
      <c r="E475" s="75"/>
    </row>
    <row r="476" spans="1:5" hidden="1">
      <c r="A476" s="68"/>
      <c r="B476" s="89">
        <v>70516</v>
      </c>
      <c r="C476" s="135" t="s">
        <v>352</v>
      </c>
      <c r="D476" s="69" t="s">
        <v>138</v>
      </c>
      <c r="E476" s="75"/>
    </row>
    <row r="477" spans="1:5" hidden="1">
      <c r="A477" s="68"/>
      <c r="B477" s="89">
        <v>70517</v>
      </c>
      <c r="C477" s="135" t="s">
        <v>353</v>
      </c>
      <c r="D477" s="69" t="s">
        <v>138</v>
      </c>
      <c r="E477" s="75"/>
    </row>
    <row r="478" spans="1:5" hidden="1">
      <c r="A478" s="68"/>
      <c r="B478" s="89">
        <v>70518</v>
      </c>
      <c r="C478" s="135" t="s">
        <v>354</v>
      </c>
      <c r="D478" s="69" t="s">
        <v>138</v>
      </c>
      <c r="E478" s="75"/>
    </row>
    <row r="479" spans="1:5" hidden="1">
      <c r="A479" s="68"/>
      <c r="B479" s="89">
        <v>70519</v>
      </c>
      <c r="C479" s="135" t="s">
        <v>355</v>
      </c>
      <c r="D479" s="69" t="s">
        <v>39</v>
      </c>
      <c r="E479" s="75"/>
    </row>
    <row r="480" spans="1:5" hidden="1">
      <c r="A480" s="68"/>
      <c r="B480" s="89">
        <v>70520</v>
      </c>
      <c r="C480" s="135" t="s">
        <v>356</v>
      </c>
      <c r="D480" s="69" t="s">
        <v>138</v>
      </c>
      <c r="E480" s="75"/>
    </row>
    <row r="481" spans="1:5" hidden="1">
      <c r="A481" s="68"/>
      <c r="B481" s="89">
        <v>70525</v>
      </c>
      <c r="C481" s="135" t="s">
        <v>357</v>
      </c>
      <c r="D481" s="69" t="s">
        <v>39</v>
      </c>
      <c r="E481" s="75"/>
    </row>
    <row r="482" spans="1:5" hidden="1">
      <c r="A482" s="68"/>
      <c r="B482" s="89">
        <v>70531</v>
      </c>
      <c r="C482" s="135" t="s">
        <v>358</v>
      </c>
      <c r="D482" s="69" t="s">
        <v>138</v>
      </c>
      <c r="E482" s="75"/>
    </row>
    <row r="483" spans="1:5" hidden="1">
      <c r="A483" s="68"/>
      <c r="B483" s="89">
        <v>70533</v>
      </c>
      <c r="C483" s="135" t="s">
        <v>359</v>
      </c>
      <c r="D483" s="69" t="s">
        <v>138</v>
      </c>
      <c r="E483" s="75"/>
    </row>
    <row r="484" spans="1:5" hidden="1">
      <c r="A484" s="68"/>
      <c r="B484" s="89">
        <v>70534</v>
      </c>
      <c r="C484" s="135" t="s">
        <v>360</v>
      </c>
      <c r="D484" s="69" t="s">
        <v>138</v>
      </c>
      <c r="E484" s="75"/>
    </row>
    <row r="485" spans="1:5" hidden="1">
      <c r="A485" s="68"/>
      <c r="B485" s="89">
        <v>70535</v>
      </c>
      <c r="C485" s="135" t="s">
        <v>361</v>
      </c>
      <c r="D485" s="69" t="s">
        <v>138</v>
      </c>
      <c r="E485" s="75"/>
    </row>
    <row r="486" spans="1:5" hidden="1">
      <c r="A486" s="68"/>
      <c r="B486" s="89">
        <v>70536</v>
      </c>
      <c r="C486" s="135" t="s">
        <v>362</v>
      </c>
      <c r="D486" s="69" t="s">
        <v>138</v>
      </c>
      <c r="E486" s="75"/>
    </row>
    <row r="487" spans="1:5" hidden="1">
      <c r="A487" s="68"/>
      <c r="B487" s="89">
        <v>70537</v>
      </c>
      <c r="C487" s="135" t="s">
        <v>363</v>
      </c>
      <c r="D487" s="69" t="s">
        <v>138</v>
      </c>
      <c r="E487" s="75"/>
    </row>
    <row r="488" spans="1:5" hidden="1">
      <c r="A488" s="68"/>
      <c r="B488" s="89">
        <v>70540</v>
      </c>
      <c r="C488" s="135" t="s">
        <v>364</v>
      </c>
      <c r="D488" s="69" t="s">
        <v>138</v>
      </c>
      <c r="E488" s="75"/>
    </row>
    <row r="489" spans="1:5" hidden="1">
      <c r="A489" s="68"/>
      <c r="B489" s="89">
        <v>70541</v>
      </c>
      <c r="C489" s="135" t="s">
        <v>365</v>
      </c>
      <c r="D489" s="69" t="s">
        <v>138</v>
      </c>
      <c r="E489" s="75"/>
    </row>
    <row r="490" spans="1:5" hidden="1">
      <c r="A490" s="68"/>
      <c r="B490" s="89">
        <v>70542</v>
      </c>
      <c r="C490" s="135" t="s">
        <v>366</v>
      </c>
      <c r="D490" s="69" t="s">
        <v>138</v>
      </c>
      <c r="E490" s="75"/>
    </row>
    <row r="491" spans="1:5" hidden="1">
      <c r="A491" s="68"/>
      <c r="B491" s="89">
        <v>70543</v>
      </c>
      <c r="C491" s="135" t="s">
        <v>367</v>
      </c>
      <c r="D491" s="69" t="s">
        <v>138</v>
      </c>
      <c r="E491" s="75"/>
    </row>
    <row r="492" spans="1:5" hidden="1">
      <c r="A492" s="68"/>
      <c r="B492" s="89">
        <v>70544</v>
      </c>
      <c r="C492" s="135" t="s">
        <v>368</v>
      </c>
      <c r="D492" s="69" t="s">
        <v>138</v>
      </c>
      <c r="E492" s="75"/>
    </row>
    <row r="493" spans="1:5" hidden="1">
      <c r="A493" s="68"/>
      <c r="B493" s="89">
        <v>70545</v>
      </c>
      <c r="C493" s="135" t="s">
        <v>369</v>
      </c>
      <c r="D493" s="69" t="s">
        <v>138</v>
      </c>
      <c r="E493" s="75"/>
    </row>
    <row r="494" spans="1:5" hidden="1">
      <c r="A494" s="68"/>
      <c r="B494" s="89">
        <v>70546</v>
      </c>
      <c r="C494" s="135" t="s">
        <v>370</v>
      </c>
      <c r="D494" s="69" t="s">
        <v>138</v>
      </c>
      <c r="E494" s="75"/>
    </row>
    <row r="495" spans="1:5" hidden="1">
      <c r="A495" s="68"/>
      <c r="B495" s="89">
        <v>70555</v>
      </c>
      <c r="C495" s="135" t="s">
        <v>371</v>
      </c>
      <c r="D495" s="69" t="s">
        <v>138</v>
      </c>
      <c r="E495" s="75"/>
    </row>
    <row r="496" spans="1:5">
      <c r="A496" s="178" t="s">
        <v>2300</v>
      </c>
      <c r="B496" s="179">
        <v>70556</v>
      </c>
      <c r="C496" s="190" t="s">
        <v>372</v>
      </c>
      <c r="D496" s="175" t="s">
        <v>138</v>
      </c>
      <c r="E496" s="211">
        <f>ROUND((SUM(E497:E499)),2)</f>
        <v>19.850000000000001</v>
      </c>
    </row>
    <row r="497" spans="1:5" ht="22.8">
      <c r="A497" s="174"/>
      <c r="B497" s="179"/>
      <c r="C497" s="193" t="s">
        <v>2405</v>
      </c>
      <c r="D497" s="177" t="s">
        <v>1995</v>
      </c>
      <c r="E497" s="187">
        <v>9.9499999999999993</v>
      </c>
    </row>
    <row r="498" spans="1:5" ht="22.8">
      <c r="A498" s="174"/>
      <c r="B498" s="179"/>
      <c r="C498" s="193" t="s">
        <v>2406</v>
      </c>
      <c r="D498" s="177" t="s">
        <v>1995</v>
      </c>
      <c r="E498" s="187">
        <v>4.95</v>
      </c>
    </row>
    <row r="499" spans="1:5" ht="22.8">
      <c r="A499" s="174"/>
      <c r="B499" s="179"/>
      <c r="C499" s="193" t="s">
        <v>2407</v>
      </c>
      <c r="D499" s="177" t="s">
        <v>1995</v>
      </c>
      <c r="E499" s="187">
        <v>4.95</v>
      </c>
    </row>
    <row r="500" spans="1:5">
      <c r="A500" s="174"/>
      <c r="B500" s="179"/>
      <c r="C500" s="190"/>
      <c r="D500" s="175"/>
      <c r="E500" s="211"/>
    </row>
    <row r="501" spans="1:5" hidden="1">
      <c r="A501" s="174"/>
      <c r="B501" s="179">
        <v>70557</v>
      </c>
      <c r="C501" s="190" t="s">
        <v>373</v>
      </c>
      <c r="D501" s="175" t="s">
        <v>138</v>
      </c>
      <c r="E501" s="211"/>
    </row>
    <row r="502" spans="1:5" hidden="1">
      <c r="A502" s="174"/>
      <c r="B502" s="179">
        <v>70560</v>
      </c>
      <c r="C502" s="190" t="s">
        <v>374</v>
      </c>
      <c r="D502" s="175" t="s">
        <v>138</v>
      </c>
      <c r="E502" s="211"/>
    </row>
    <row r="503" spans="1:5" hidden="1">
      <c r="A503" s="174"/>
      <c r="B503" s="179">
        <v>70561</v>
      </c>
      <c r="C503" s="190" t="s">
        <v>375</v>
      </c>
      <c r="D503" s="175" t="s">
        <v>138</v>
      </c>
      <c r="E503" s="211"/>
    </row>
    <row r="504" spans="1:5" hidden="1">
      <c r="A504" s="174"/>
      <c r="B504" s="179">
        <v>70563</v>
      </c>
      <c r="C504" s="190" t="s">
        <v>376</v>
      </c>
      <c r="D504" s="175" t="s">
        <v>39</v>
      </c>
      <c r="E504" s="211"/>
    </row>
    <row r="505" spans="1:5" hidden="1">
      <c r="A505" s="174"/>
      <c r="B505" s="179">
        <v>70564</v>
      </c>
      <c r="C505" s="190" t="s">
        <v>377</v>
      </c>
      <c r="D505" s="175" t="s">
        <v>39</v>
      </c>
      <c r="E505" s="211"/>
    </row>
    <row r="506" spans="1:5" hidden="1">
      <c r="A506" s="174"/>
      <c r="B506" s="179">
        <v>70565</v>
      </c>
      <c r="C506" s="190" t="s">
        <v>378</v>
      </c>
      <c r="D506" s="175" t="s">
        <v>39</v>
      </c>
      <c r="E506" s="211"/>
    </row>
    <row r="507" spans="1:5" hidden="1">
      <c r="A507" s="174"/>
      <c r="B507" s="179">
        <v>70570</v>
      </c>
      <c r="C507" s="190" t="s">
        <v>379</v>
      </c>
      <c r="D507" s="175" t="s">
        <v>138</v>
      </c>
      <c r="E507" s="211"/>
    </row>
    <row r="508" spans="1:5" hidden="1">
      <c r="A508" s="174"/>
      <c r="B508" s="179">
        <v>70571</v>
      </c>
      <c r="C508" s="190" t="s">
        <v>380</v>
      </c>
      <c r="D508" s="175" t="s">
        <v>138</v>
      </c>
      <c r="E508" s="211"/>
    </row>
    <row r="509" spans="1:5" hidden="1">
      <c r="A509" s="174"/>
      <c r="B509" s="179">
        <v>70572</v>
      </c>
      <c r="C509" s="190" t="s">
        <v>381</v>
      </c>
      <c r="D509" s="175" t="s">
        <v>138</v>
      </c>
      <c r="E509" s="211"/>
    </row>
    <row r="510" spans="1:5" hidden="1">
      <c r="A510" s="174"/>
      <c r="B510" s="179">
        <v>70573</v>
      </c>
      <c r="C510" s="190" t="s">
        <v>382</v>
      </c>
      <c r="D510" s="175" t="s">
        <v>138</v>
      </c>
      <c r="E510" s="211"/>
    </row>
    <row r="511" spans="1:5" hidden="1">
      <c r="A511" s="174"/>
      <c r="B511" s="179">
        <v>70580</v>
      </c>
      <c r="C511" s="190" t="s">
        <v>383</v>
      </c>
      <c r="D511" s="175" t="s">
        <v>138</v>
      </c>
      <c r="E511" s="211"/>
    </row>
    <row r="512" spans="1:5" hidden="1">
      <c r="A512" s="174"/>
      <c r="B512" s="179">
        <v>70581</v>
      </c>
      <c r="C512" s="190" t="s">
        <v>384</v>
      </c>
      <c r="D512" s="175" t="s">
        <v>138</v>
      </c>
      <c r="E512" s="211"/>
    </row>
    <row r="513" spans="1:5" hidden="1">
      <c r="A513" s="174"/>
      <c r="B513" s="179">
        <v>70582</v>
      </c>
      <c r="C513" s="190" t="s">
        <v>385</v>
      </c>
      <c r="D513" s="175" t="s">
        <v>138</v>
      </c>
      <c r="E513" s="211"/>
    </row>
    <row r="514" spans="1:5" hidden="1">
      <c r="A514" s="174"/>
      <c r="B514" s="179">
        <v>70583</v>
      </c>
      <c r="C514" s="190" t="s">
        <v>386</v>
      </c>
      <c r="D514" s="175" t="s">
        <v>138</v>
      </c>
      <c r="E514" s="211"/>
    </row>
    <row r="515" spans="1:5" hidden="1">
      <c r="A515" s="174"/>
      <c r="B515" s="179">
        <v>70584</v>
      </c>
      <c r="C515" s="190" t="s">
        <v>387</v>
      </c>
      <c r="D515" s="175" t="s">
        <v>138</v>
      </c>
      <c r="E515" s="211"/>
    </row>
    <row r="516" spans="1:5" hidden="1">
      <c r="A516" s="174"/>
      <c r="B516" s="179">
        <v>70585</v>
      </c>
      <c r="C516" s="190" t="s">
        <v>388</v>
      </c>
      <c r="D516" s="175" t="s">
        <v>138</v>
      </c>
      <c r="E516" s="211"/>
    </row>
    <row r="517" spans="1:5" hidden="1">
      <c r="A517" s="174"/>
      <c r="B517" s="179">
        <v>70586</v>
      </c>
      <c r="C517" s="190" t="s">
        <v>389</v>
      </c>
      <c r="D517" s="175" t="s">
        <v>138</v>
      </c>
      <c r="E517" s="211"/>
    </row>
    <row r="518" spans="1:5" hidden="1">
      <c r="A518" s="174"/>
      <c r="B518" s="179">
        <v>70587</v>
      </c>
      <c r="C518" s="190" t="s">
        <v>390</v>
      </c>
      <c r="D518" s="175" t="s">
        <v>138</v>
      </c>
      <c r="E518" s="211"/>
    </row>
    <row r="519" spans="1:5" hidden="1">
      <c r="A519" s="174"/>
      <c r="B519" s="179">
        <v>70588</v>
      </c>
      <c r="C519" s="190" t="s">
        <v>391</v>
      </c>
      <c r="D519" s="175" t="s">
        <v>138</v>
      </c>
      <c r="E519" s="211"/>
    </row>
    <row r="520" spans="1:5" hidden="1">
      <c r="A520" s="174"/>
      <c r="B520" s="179">
        <v>70589</v>
      </c>
      <c r="C520" s="190" t="s">
        <v>392</v>
      </c>
      <c r="D520" s="175" t="s">
        <v>138</v>
      </c>
      <c r="E520" s="211"/>
    </row>
    <row r="521" spans="1:5" hidden="1">
      <c r="A521" s="174"/>
      <c r="B521" s="179">
        <v>70590</v>
      </c>
      <c r="C521" s="190" t="s">
        <v>393</v>
      </c>
      <c r="D521" s="175" t="s">
        <v>138</v>
      </c>
      <c r="E521" s="211"/>
    </row>
    <row r="522" spans="1:5" hidden="1">
      <c r="A522" s="174"/>
      <c r="B522" s="179">
        <v>70591</v>
      </c>
      <c r="C522" s="190" t="s">
        <v>394</v>
      </c>
      <c r="D522" s="175" t="s">
        <v>138</v>
      </c>
      <c r="E522" s="211"/>
    </row>
    <row r="523" spans="1:5" hidden="1">
      <c r="A523" s="174"/>
      <c r="B523" s="179">
        <v>70592</v>
      </c>
      <c r="C523" s="190" t="s">
        <v>395</v>
      </c>
      <c r="D523" s="175" t="s">
        <v>138</v>
      </c>
      <c r="E523" s="211"/>
    </row>
    <row r="524" spans="1:5" hidden="1">
      <c r="A524" s="174"/>
      <c r="B524" s="179">
        <v>70593</v>
      </c>
      <c r="C524" s="190" t="s">
        <v>396</v>
      </c>
      <c r="D524" s="175" t="s">
        <v>138</v>
      </c>
      <c r="E524" s="211"/>
    </row>
    <row r="525" spans="1:5" hidden="1">
      <c r="A525" s="174"/>
      <c r="B525" s="179">
        <v>70594</v>
      </c>
      <c r="C525" s="190" t="s">
        <v>397</v>
      </c>
      <c r="D525" s="175" t="s">
        <v>138</v>
      </c>
      <c r="E525" s="211"/>
    </row>
    <row r="526" spans="1:5" hidden="1">
      <c r="A526" s="174"/>
      <c r="B526" s="179">
        <v>70601</v>
      </c>
      <c r="C526" s="190" t="s">
        <v>398</v>
      </c>
      <c r="D526" s="175" t="s">
        <v>138</v>
      </c>
      <c r="E526" s="211"/>
    </row>
    <row r="527" spans="1:5" hidden="1">
      <c r="A527" s="174"/>
      <c r="B527" s="179">
        <v>70602</v>
      </c>
      <c r="C527" s="190" t="s">
        <v>399</v>
      </c>
      <c r="D527" s="175" t="s">
        <v>138</v>
      </c>
      <c r="E527" s="211"/>
    </row>
    <row r="528" spans="1:5" hidden="1">
      <c r="A528" s="174"/>
      <c r="B528" s="179">
        <v>70603</v>
      </c>
      <c r="C528" s="190" t="s">
        <v>400</v>
      </c>
      <c r="D528" s="175" t="s">
        <v>138</v>
      </c>
      <c r="E528" s="211"/>
    </row>
    <row r="529" spans="1:5" hidden="1">
      <c r="A529" s="174"/>
      <c r="B529" s="179">
        <v>70607</v>
      </c>
      <c r="C529" s="190" t="s">
        <v>401</v>
      </c>
      <c r="D529" s="175" t="s">
        <v>138</v>
      </c>
      <c r="E529" s="211"/>
    </row>
    <row r="530" spans="1:5" hidden="1">
      <c r="A530" s="174"/>
      <c r="B530" s="179">
        <v>70608</v>
      </c>
      <c r="C530" s="190" t="s">
        <v>402</v>
      </c>
      <c r="D530" s="175" t="s">
        <v>138</v>
      </c>
      <c r="E530" s="211"/>
    </row>
    <row r="531" spans="1:5" hidden="1">
      <c r="A531" s="174"/>
      <c r="B531" s="179">
        <v>70610</v>
      </c>
      <c r="C531" s="190" t="s">
        <v>403</v>
      </c>
      <c r="D531" s="175" t="s">
        <v>138</v>
      </c>
      <c r="E531" s="211"/>
    </row>
    <row r="532" spans="1:5" hidden="1">
      <c r="A532" s="174"/>
      <c r="B532" s="179">
        <v>70611</v>
      </c>
      <c r="C532" s="190" t="s">
        <v>404</v>
      </c>
      <c r="D532" s="175" t="s">
        <v>138</v>
      </c>
      <c r="E532" s="211"/>
    </row>
    <row r="533" spans="1:5" hidden="1">
      <c r="A533" s="174"/>
      <c r="B533" s="179">
        <v>70612</v>
      </c>
      <c r="C533" s="190" t="s">
        <v>405</v>
      </c>
      <c r="D533" s="175" t="s">
        <v>138</v>
      </c>
      <c r="E533" s="211"/>
    </row>
    <row r="534" spans="1:5" hidden="1">
      <c r="A534" s="174"/>
      <c r="B534" s="179">
        <v>70613</v>
      </c>
      <c r="C534" s="190" t="s">
        <v>406</v>
      </c>
      <c r="D534" s="175" t="s">
        <v>138</v>
      </c>
      <c r="E534" s="211"/>
    </row>
    <row r="535" spans="1:5" hidden="1">
      <c r="A535" s="174"/>
      <c r="B535" s="179">
        <v>70620</v>
      </c>
      <c r="C535" s="190" t="s">
        <v>407</v>
      </c>
      <c r="D535" s="175" t="s">
        <v>138</v>
      </c>
      <c r="E535" s="211"/>
    </row>
    <row r="536" spans="1:5" hidden="1">
      <c r="A536" s="174"/>
      <c r="B536" s="179">
        <v>70621</v>
      </c>
      <c r="C536" s="190" t="s">
        <v>408</v>
      </c>
      <c r="D536" s="175" t="s">
        <v>138</v>
      </c>
      <c r="E536" s="211"/>
    </row>
    <row r="537" spans="1:5" hidden="1">
      <c r="A537" s="174"/>
      <c r="B537" s="179">
        <v>70622</v>
      </c>
      <c r="C537" s="190" t="s">
        <v>409</v>
      </c>
      <c r="D537" s="175" t="s">
        <v>138</v>
      </c>
      <c r="E537" s="211"/>
    </row>
    <row r="538" spans="1:5" hidden="1">
      <c r="A538" s="174"/>
      <c r="B538" s="179">
        <v>70626</v>
      </c>
      <c r="C538" s="190" t="s">
        <v>410</v>
      </c>
      <c r="D538" s="175" t="s">
        <v>138</v>
      </c>
      <c r="E538" s="211"/>
    </row>
    <row r="539" spans="1:5" hidden="1">
      <c r="A539" s="174"/>
      <c r="B539" s="179">
        <v>70630</v>
      </c>
      <c r="C539" s="190" t="s">
        <v>411</v>
      </c>
      <c r="D539" s="175" t="s">
        <v>2285</v>
      </c>
      <c r="E539" s="211"/>
    </row>
    <row r="540" spans="1:5" hidden="1">
      <c r="A540" s="174"/>
      <c r="B540" s="179">
        <v>70631</v>
      </c>
      <c r="C540" s="190" t="s">
        <v>412</v>
      </c>
      <c r="D540" s="175" t="s">
        <v>2285</v>
      </c>
      <c r="E540" s="211"/>
    </row>
    <row r="541" spans="1:5" hidden="1">
      <c r="A541" s="174"/>
      <c r="B541" s="179">
        <v>70633</v>
      </c>
      <c r="C541" s="190" t="s">
        <v>413</v>
      </c>
      <c r="D541" s="175" t="s">
        <v>30</v>
      </c>
      <c r="E541" s="211"/>
    </row>
    <row r="542" spans="1:5" hidden="1">
      <c r="A542" s="174"/>
      <c r="B542" s="179">
        <v>70634</v>
      </c>
      <c r="C542" s="190" t="s">
        <v>414</v>
      </c>
      <c r="D542" s="175" t="s">
        <v>11</v>
      </c>
      <c r="E542" s="211"/>
    </row>
    <row r="543" spans="1:5" ht="26.4" hidden="1">
      <c r="A543" s="174"/>
      <c r="B543" s="179">
        <v>70635</v>
      </c>
      <c r="C543" s="190" t="s">
        <v>415</v>
      </c>
      <c r="D543" s="175" t="s">
        <v>416</v>
      </c>
      <c r="E543" s="211"/>
    </row>
    <row r="544" spans="1:5" ht="26.4" hidden="1">
      <c r="A544" s="174"/>
      <c r="B544" s="179">
        <v>70636</v>
      </c>
      <c r="C544" s="190" t="s">
        <v>417</v>
      </c>
      <c r="D544" s="175" t="s">
        <v>11</v>
      </c>
      <c r="E544" s="211"/>
    </row>
    <row r="545" spans="1:5" hidden="1">
      <c r="A545" s="174"/>
      <c r="B545" s="179">
        <v>70637</v>
      </c>
      <c r="C545" s="190" t="s">
        <v>418</v>
      </c>
      <c r="D545" s="175" t="s">
        <v>30</v>
      </c>
      <c r="E545" s="211"/>
    </row>
    <row r="546" spans="1:5" hidden="1">
      <c r="A546" s="174"/>
      <c r="B546" s="179">
        <v>70638</v>
      </c>
      <c r="C546" s="190" t="s">
        <v>419</v>
      </c>
      <c r="D546" s="175" t="s">
        <v>30</v>
      </c>
      <c r="E546" s="211"/>
    </row>
    <row r="547" spans="1:5" hidden="1">
      <c r="A547" s="174"/>
      <c r="B547" s="179">
        <v>70645</v>
      </c>
      <c r="C547" s="190" t="s">
        <v>420</v>
      </c>
      <c r="D547" s="175" t="s">
        <v>2285</v>
      </c>
      <c r="E547" s="211"/>
    </row>
    <row r="548" spans="1:5" hidden="1">
      <c r="A548" s="174"/>
      <c r="B548" s="179">
        <v>70646</v>
      </c>
      <c r="C548" s="190" t="s">
        <v>421</v>
      </c>
      <c r="D548" s="175" t="s">
        <v>2285</v>
      </c>
      <c r="E548" s="211"/>
    </row>
    <row r="549" spans="1:5" hidden="1">
      <c r="A549" s="174"/>
      <c r="B549" s="179">
        <v>70647</v>
      </c>
      <c r="C549" s="190" t="s">
        <v>422</v>
      </c>
      <c r="D549" s="175" t="s">
        <v>2285</v>
      </c>
      <c r="E549" s="211"/>
    </row>
    <row r="550" spans="1:5" hidden="1">
      <c r="A550" s="174"/>
      <c r="B550" s="179">
        <v>70648</v>
      </c>
      <c r="C550" s="190" t="s">
        <v>423</v>
      </c>
      <c r="D550" s="175" t="s">
        <v>2285</v>
      </c>
      <c r="E550" s="211"/>
    </row>
    <row r="551" spans="1:5" hidden="1">
      <c r="A551" s="174"/>
      <c r="B551" s="179">
        <v>70649</v>
      </c>
      <c r="C551" s="190" t="s">
        <v>424</v>
      </c>
      <c r="D551" s="175" t="s">
        <v>2285</v>
      </c>
      <c r="E551" s="211"/>
    </row>
    <row r="552" spans="1:5" hidden="1">
      <c r="A552" s="174"/>
      <c r="B552" s="179">
        <v>70670</v>
      </c>
      <c r="C552" s="190" t="s">
        <v>425</v>
      </c>
      <c r="D552" s="175" t="s">
        <v>2285</v>
      </c>
      <c r="E552" s="211"/>
    </row>
    <row r="553" spans="1:5" hidden="1">
      <c r="A553" s="174"/>
      <c r="B553" s="179">
        <v>70671</v>
      </c>
      <c r="C553" s="190" t="s">
        <v>426</v>
      </c>
      <c r="D553" s="175" t="s">
        <v>2285</v>
      </c>
      <c r="E553" s="211"/>
    </row>
    <row r="554" spans="1:5" hidden="1">
      <c r="A554" s="174"/>
      <c r="B554" s="179">
        <v>70672</v>
      </c>
      <c r="C554" s="190" t="s">
        <v>427</v>
      </c>
      <c r="D554" s="175" t="s">
        <v>2285</v>
      </c>
      <c r="E554" s="211"/>
    </row>
    <row r="555" spans="1:5" hidden="1">
      <c r="A555" s="174"/>
      <c r="B555" s="179">
        <v>70673</v>
      </c>
      <c r="C555" s="190" t="s">
        <v>428</v>
      </c>
      <c r="D555" s="175" t="s">
        <v>2285</v>
      </c>
      <c r="E555" s="211"/>
    </row>
    <row r="556" spans="1:5" hidden="1">
      <c r="A556" s="174"/>
      <c r="B556" s="179">
        <v>70680</v>
      </c>
      <c r="C556" s="190" t="s">
        <v>429</v>
      </c>
      <c r="D556" s="175" t="s">
        <v>2285</v>
      </c>
      <c r="E556" s="211"/>
    </row>
    <row r="557" spans="1:5" hidden="1">
      <c r="A557" s="174"/>
      <c r="B557" s="179">
        <v>70681</v>
      </c>
      <c r="C557" s="190" t="s">
        <v>430</v>
      </c>
      <c r="D557" s="175" t="s">
        <v>2285</v>
      </c>
      <c r="E557" s="211"/>
    </row>
    <row r="558" spans="1:5" hidden="1">
      <c r="A558" s="174"/>
      <c r="B558" s="179">
        <v>70682</v>
      </c>
      <c r="C558" s="190" t="s">
        <v>431</v>
      </c>
      <c r="D558" s="175" t="s">
        <v>2285</v>
      </c>
      <c r="E558" s="211"/>
    </row>
    <row r="559" spans="1:5" hidden="1">
      <c r="A559" s="174"/>
      <c r="B559" s="179">
        <v>70691</v>
      </c>
      <c r="C559" s="190" t="s">
        <v>432</v>
      </c>
      <c r="D559" s="175" t="s">
        <v>2285</v>
      </c>
      <c r="E559" s="211"/>
    </row>
    <row r="560" spans="1:5" hidden="1">
      <c r="A560" s="174"/>
      <c r="B560" s="179">
        <v>70692</v>
      </c>
      <c r="C560" s="190" t="s">
        <v>433</v>
      </c>
      <c r="D560" s="175" t="s">
        <v>2285</v>
      </c>
      <c r="E560" s="211"/>
    </row>
    <row r="561" spans="1:5" hidden="1">
      <c r="A561" s="174"/>
      <c r="B561" s="179">
        <v>70695</v>
      </c>
      <c r="C561" s="190" t="s">
        <v>434</v>
      </c>
      <c r="D561" s="175" t="s">
        <v>2285</v>
      </c>
      <c r="E561" s="211"/>
    </row>
    <row r="562" spans="1:5" hidden="1">
      <c r="A562" s="174"/>
      <c r="B562" s="179">
        <v>70696</v>
      </c>
      <c r="C562" s="190" t="s">
        <v>435</v>
      </c>
      <c r="D562" s="175" t="s">
        <v>2285</v>
      </c>
      <c r="E562" s="211"/>
    </row>
    <row r="563" spans="1:5" hidden="1">
      <c r="A563" s="174"/>
      <c r="B563" s="179">
        <v>70697</v>
      </c>
      <c r="C563" s="190" t="s">
        <v>436</v>
      </c>
      <c r="D563" s="175" t="s">
        <v>2285</v>
      </c>
      <c r="E563" s="211"/>
    </row>
    <row r="564" spans="1:5" hidden="1">
      <c r="A564" s="174"/>
      <c r="B564" s="179">
        <v>70698</v>
      </c>
      <c r="C564" s="190" t="s">
        <v>437</v>
      </c>
      <c r="D564" s="175" t="s">
        <v>2285</v>
      </c>
      <c r="E564" s="211"/>
    </row>
    <row r="565" spans="1:5" hidden="1">
      <c r="A565" s="174"/>
      <c r="B565" s="179">
        <v>70699</v>
      </c>
      <c r="C565" s="190" t="s">
        <v>438</v>
      </c>
      <c r="D565" s="175" t="s">
        <v>2285</v>
      </c>
      <c r="E565" s="211"/>
    </row>
    <row r="566" spans="1:5" hidden="1">
      <c r="A566" s="174"/>
      <c r="B566" s="179">
        <v>70700</v>
      </c>
      <c r="C566" s="190" t="s">
        <v>439</v>
      </c>
      <c r="D566" s="175" t="s">
        <v>2285</v>
      </c>
      <c r="E566" s="211"/>
    </row>
    <row r="567" spans="1:5" hidden="1">
      <c r="A567" s="174"/>
      <c r="B567" s="179">
        <v>70701</v>
      </c>
      <c r="C567" s="190" t="s">
        <v>440</v>
      </c>
      <c r="D567" s="175" t="s">
        <v>2285</v>
      </c>
      <c r="E567" s="211"/>
    </row>
    <row r="568" spans="1:5" hidden="1">
      <c r="A568" s="174"/>
      <c r="B568" s="179">
        <v>70702</v>
      </c>
      <c r="C568" s="190" t="s">
        <v>441</v>
      </c>
      <c r="D568" s="175" t="s">
        <v>2285</v>
      </c>
      <c r="E568" s="211"/>
    </row>
    <row r="569" spans="1:5" hidden="1">
      <c r="A569" s="174"/>
      <c r="B569" s="179">
        <v>70703</v>
      </c>
      <c r="C569" s="190" t="s">
        <v>442</v>
      </c>
      <c r="D569" s="175" t="s">
        <v>2285</v>
      </c>
      <c r="E569" s="211"/>
    </row>
    <row r="570" spans="1:5" hidden="1">
      <c r="A570" s="174"/>
      <c r="B570" s="179">
        <v>70705</v>
      </c>
      <c r="C570" s="190" t="s">
        <v>443</v>
      </c>
      <c r="D570" s="175" t="s">
        <v>2285</v>
      </c>
      <c r="E570" s="211"/>
    </row>
    <row r="571" spans="1:5" hidden="1">
      <c r="A571" s="174"/>
      <c r="B571" s="179">
        <v>70706</v>
      </c>
      <c r="C571" s="190" t="s">
        <v>444</v>
      </c>
      <c r="D571" s="175" t="s">
        <v>2285</v>
      </c>
      <c r="E571" s="211"/>
    </row>
    <row r="572" spans="1:5" hidden="1">
      <c r="A572" s="174"/>
      <c r="B572" s="179">
        <v>70707</v>
      </c>
      <c r="C572" s="190" t="s">
        <v>445</v>
      </c>
      <c r="D572" s="175" t="s">
        <v>2285</v>
      </c>
      <c r="E572" s="211"/>
    </row>
    <row r="573" spans="1:5" hidden="1">
      <c r="A573" s="174"/>
      <c r="B573" s="179">
        <v>70708</v>
      </c>
      <c r="C573" s="190" t="s">
        <v>446</v>
      </c>
      <c r="D573" s="175" t="s">
        <v>2285</v>
      </c>
      <c r="E573" s="211"/>
    </row>
    <row r="574" spans="1:5" hidden="1">
      <c r="A574" s="174"/>
      <c r="B574" s="179">
        <v>70709</v>
      </c>
      <c r="C574" s="190" t="s">
        <v>447</v>
      </c>
      <c r="D574" s="175" t="s">
        <v>2285</v>
      </c>
      <c r="E574" s="211"/>
    </row>
    <row r="575" spans="1:5" hidden="1">
      <c r="A575" s="174"/>
      <c r="B575" s="179">
        <v>70710</v>
      </c>
      <c r="C575" s="190" t="s">
        <v>448</v>
      </c>
      <c r="D575" s="175" t="s">
        <v>2285</v>
      </c>
      <c r="E575" s="211"/>
    </row>
    <row r="576" spans="1:5" hidden="1">
      <c r="A576" s="174"/>
      <c r="B576" s="179">
        <v>70711</v>
      </c>
      <c r="C576" s="190" t="s">
        <v>449</v>
      </c>
      <c r="D576" s="175" t="s">
        <v>2285</v>
      </c>
      <c r="E576" s="211"/>
    </row>
    <row r="577" spans="1:5" hidden="1">
      <c r="A577" s="174"/>
      <c r="B577" s="179">
        <v>70712</v>
      </c>
      <c r="C577" s="190" t="s">
        <v>450</v>
      </c>
      <c r="D577" s="175" t="s">
        <v>2285</v>
      </c>
      <c r="E577" s="211"/>
    </row>
    <row r="578" spans="1:5" hidden="1">
      <c r="A578" s="174"/>
      <c r="B578" s="179">
        <v>70713</v>
      </c>
      <c r="C578" s="190" t="s">
        <v>451</v>
      </c>
      <c r="D578" s="175" t="s">
        <v>2285</v>
      </c>
      <c r="E578" s="211"/>
    </row>
    <row r="579" spans="1:5" hidden="1">
      <c r="A579" s="174"/>
      <c r="B579" s="179">
        <v>70714</v>
      </c>
      <c r="C579" s="190" t="s">
        <v>452</v>
      </c>
      <c r="D579" s="175" t="s">
        <v>2285</v>
      </c>
      <c r="E579" s="211"/>
    </row>
    <row r="580" spans="1:5" hidden="1">
      <c r="A580" s="174"/>
      <c r="B580" s="179">
        <v>70715</v>
      </c>
      <c r="C580" s="190" t="s">
        <v>453</v>
      </c>
      <c r="D580" s="175" t="s">
        <v>2285</v>
      </c>
      <c r="E580" s="211"/>
    </row>
    <row r="581" spans="1:5" hidden="1">
      <c r="A581" s="174"/>
      <c r="B581" s="179">
        <v>70716</v>
      </c>
      <c r="C581" s="190" t="s">
        <v>454</v>
      </c>
      <c r="D581" s="175" t="s">
        <v>2285</v>
      </c>
      <c r="E581" s="211"/>
    </row>
    <row r="582" spans="1:5" hidden="1">
      <c r="A582" s="174"/>
      <c r="B582" s="179">
        <v>70717</v>
      </c>
      <c r="C582" s="190" t="s">
        <v>455</v>
      </c>
      <c r="D582" s="175" t="s">
        <v>2285</v>
      </c>
      <c r="E582" s="211"/>
    </row>
    <row r="583" spans="1:5" hidden="1">
      <c r="A583" s="174"/>
      <c r="B583" s="179">
        <v>70720</v>
      </c>
      <c r="C583" s="190" t="s">
        <v>456</v>
      </c>
      <c r="D583" s="175" t="s">
        <v>2285</v>
      </c>
      <c r="E583" s="211"/>
    </row>
    <row r="584" spans="1:5" hidden="1">
      <c r="A584" s="174"/>
      <c r="B584" s="179">
        <v>70725</v>
      </c>
      <c r="C584" s="190" t="s">
        <v>457</v>
      </c>
      <c r="D584" s="175" t="s">
        <v>2285</v>
      </c>
      <c r="E584" s="211"/>
    </row>
    <row r="585" spans="1:5">
      <c r="A585" s="178" t="s">
        <v>2301</v>
      </c>
      <c r="B585" s="179">
        <v>70760</v>
      </c>
      <c r="C585" s="212" t="s">
        <v>458</v>
      </c>
      <c r="D585" s="175" t="s">
        <v>138</v>
      </c>
      <c r="E585" s="211">
        <f>ROUND((SUM(E586:E588)),2)</f>
        <v>19.850000000000001</v>
      </c>
    </row>
    <row r="586" spans="1:5">
      <c r="A586" s="174"/>
      <c r="B586" s="179"/>
      <c r="C586" s="193" t="s">
        <v>2402</v>
      </c>
      <c r="D586" s="177" t="s">
        <v>1995</v>
      </c>
      <c r="E586" s="187">
        <v>9.9499999999999993</v>
      </c>
    </row>
    <row r="587" spans="1:5">
      <c r="A587" s="174"/>
      <c r="B587" s="179"/>
      <c r="C587" s="193" t="s">
        <v>2403</v>
      </c>
      <c r="D587" s="177" t="s">
        <v>1995</v>
      </c>
      <c r="E587" s="187">
        <v>4.95</v>
      </c>
    </row>
    <row r="588" spans="1:5" ht="15" customHeight="1">
      <c r="A588" s="174"/>
      <c r="B588" s="179"/>
      <c r="C588" s="193" t="s">
        <v>2404</v>
      </c>
      <c r="D588" s="177" t="s">
        <v>1995</v>
      </c>
      <c r="E588" s="187">
        <v>4.95</v>
      </c>
    </row>
    <row r="589" spans="1:5">
      <c r="A589" s="174"/>
      <c r="B589" s="179"/>
      <c r="C589" s="212"/>
      <c r="D589" s="175"/>
      <c r="E589" s="211"/>
    </row>
    <row r="590" spans="1:5" hidden="1">
      <c r="A590" s="174"/>
      <c r="B590" s="179">
        <v>70762</v>
      </c>
      <c r="C590" s="190" t="s">
        <v>459</v>
      </c>
      <c r="D590" s="175" t="s">
        <v>138</v>
      </c>
      <c r="E590" s="211"/>
    </row>
    <row r="591" spans="1:5" hidden="1">
      <c r="A591" s="174"/>
      <c r="B591" s="179">
        <v>70763</v>
      </c>
      <c r="C591" s="190" t="s">
        <v>460</v>
      </c>
      <c r="D591" s="175" t="s">
        <v>138</v>
      </c>
      <c r="E591" s="211"/>
    </row>
    <row r="592" spans="1:5" hidden="1">
      <c r="A592" s="174"/>
      <c r="B592" s="179">
        <v>70764</v>
      </c>
      <c r="C592" s="190" t="s">
        <v>461</v>
      </c>
      <c r="D592" s="175" t="s">
        <v>138</v>
      </c>
      <c r="E592" s="211"/>
    </row>
    <row r="593" spans="1:5" hidden="1">
      <c r="A593" s="174"/>
      <c r="B593" s="179">
        <v>70765</v>
      </c>
      <c r="C593" s="190" t="s">
        <v>462</v>
      </c>
      <c r="D593" s="175" t="s">
        <v>138</v>
      </c>
      <c r="E593" s="211"/>
    </row>
    <row r="594" spans="1:5" hidden="1">
      <c r="A594" s="174"/>
      <c r="B594" s="179">
        <v>70769</v>
      </c>
      <c r="C594" s="190" t="s">
        <v>463</v>
      </c>
      <c r="D594" s="175" t="s">
        <v>2285</v>
      </c>
      <c r="E594" s="211"/>
    </row>
    <row r="595" spans="1:5" hidden="1">
      <c r="A595" s="174"/>
      <c r="B595" s="179">
        <v>70771</v>
      </c>
      <c r="C595" s="190" t="s">
        <v>464</v>
      </c>
      <c r="D595" s="175" t="s">
        <v>2285</v>
      </c>
      <c r="E595" s="211"/>
    </row>
    <row r="596" spans="1:5" hidden="1">
      <c r="A596" s="174"/>
      <c r="B596" s="179">
        <v>70772</v>
      </c>
      <c r="C596" s="190" t="s">
        <v>465</v>
      </c>
      <c r="D596" s="175" t="s">
        <v>2285</v>
      </c>
      <c r="E596" s="211"/>
    </row>
    <row r="597" spans="1:5" hidden="1">
      <c r="A597" s="174"/>
      <c r="B597" s="179">
        <v>70776</v>
      </c>
      <c r="C597" s="190" t="s">
        <v>466</v>
      </c>
      <c r="D597" s="175" t="s">
        <v>2285</v>
      </c>
      <c r="E597" s="211"/>
    </row>
    <row r="598" spans="1:5" hidden="1">
      <c r="A598" s="174"/>
      <c r="B598" s="179">
        <v>70777</v>
      </c>
      <c r="C598" s="190" t="s">
        <v>467</v>
      </c>
      <c r="D598" s="175" t="s">
        <v>2285</v>
      </c>
      <c r="E598" s="211"/>
    </row>
    <row r="599" spans="1:5" hidden="1">
      <c r="A599" s="174"/>
      <c r="B599" s="179">
        <v>70778</v>
      </c>
      <c r="C599" s="190" t="s">
        <v>468</v>
      </c>
      <c r="D599" s="175" t="s">
        <v>2285</v>
      </c>
      <c r="E599" s="211"/>
    </row>
    <row r="600" spans="1:5" hidden="1">
      <c r="A600" s="174"/>
      <c r="B600" s="179">
        <v>70779</v>
      </c>
      <c r="C600" s="190" t="s">
        <v>469</v>
      </c>
      <c r="D600" s="175" t="s">
        <v>2285</v>
      </c>
      <c r="E600" s="211"/>
    </row>
    <row r="601" spans="1:5" hidden="1">
      <c r="A601" s="174"/>
      <c r="B601" s="179">
        <v>70790</v>
      </c>
      <c r="C601" s="190" t="s">
        <v>470</v>
      </c>
      <c r="D601" s="175" t="s">
        <v>2285</v>
      </c>
      <c r="E601" s="211"/>
    </row>
    <row r="602" spans="1:5" hidden="1">
      <c r="A602" s="174"/>
      <c r="B602" s="179">
        <v>70791</v>
      </c>
      <c r="C602" s="190" t="s">
        <v>471</v>
      </c>
      <c r="D602" s="175" t="s">
        <v>2285</v>
      </c>
      <c r="E602" s="211"/>
    </row>
    <row r="603" spans="1:5" hidden="1">
      <c r="A603" s="174"/>
      <c r="B603" s="179">
        <v>70820</v>
      </c>
      <c r="C603" s="190" t="s">
        <v>472</v>
      </c>
      <c r="D603" s="175" t="s">
        <v>2285</v>
      </c>
      <c r="E603" s="211"/>
    </row>
    <row r="604" spans="1:5" hidden="1">
      <c r="A604" s="174"/>
      <c r="B604" s="179">
        <v>70821</v>
      </c>
      <c r="C604" s="190" t="s">
        <v>473</v>
      </c>
      <c r="D604" s="175" t="s">
        <v>2285</v>
      </c>
      <c r="E604" s="211"/>
    </row>
    <row r="605" spans="1:5" hidden="1">
      <c r="A605" s="174"/>
      <c r="B605" s="179">
        <v>70822</v>
      </c>
      <c r="C605" s="190" t="s">
        <v>474</v>
      </c>
      <c r="D605" s="175" t="s">
        <v>2285</v>
      </c>
      <c r="E605" s="211"/>
    </row>
    <row r="606" spans="1:5" hidden="1">
      <c r="A606" s="174"/>
      <c r="B606" s="179">
        <v>70823</v>
      </c>
      <c r="C606" s="190" t="s">
        <v>475</v>
      </c>
      <c r="D606" s="175" t="s">
        <v>2285</v>
      </c>
      <c r="E606" s="211"/>
    </row>
    <row r="607" spans="1:5" hidden="1">
      <c r="A607" s="174"/>
      <c r="B607" s="179">
        <v>70835</v>
      </c>
      <c r="C607" s="190" t="s">
        <v>476</v>
      </c>
      <c r="D607" s="175" t="s">
        <v>2285</v>
      </c>
      <c r="E607" s="211"/>
    </row>
    <row r="608" spans="1:5" hidden="1">
      <c r="A608" s="174"/>
      <c r="B608" s="179">
        <v>70836</v>
      </c>
      <c r="C608" s="190" t="s">
        <v>477</v>
      </c>
      <c r="D608" s="175" t="s">
        <v>2285</v>
      </c>
      <c r="E608" s="211"/>
    </row>
    <row r="609" spans="1:5" hidden="1">
      <c r="A609" s="174"/>
      <c r="B609" s="179">
        <v>70837</v>
      </c>
      <c r="C609" s="190" t="s">
        <v>478</v>
      </c>
      <c r="D609" s="175" t="s">
        <v>2285</v>
      </c>
      <c r="E609" s="211"/>
    </row>
    <row r="610" spans="1:5" hidden="1">
      <c r="A610" s="174"/>
      <c r="B610" s="179">
        <v>70838</v>
      </c>
      <c r="C610" s="190" t="s">
        <v>479</v>
      </c>
      <c r="D610" s="175" t="s">
        <v>2285</v>
      </c>
      <c r="E610" s="211"/>
    </row>
    <row r="611" spans="1:5" hidden="1">
      <c r="A611" s="174"/>
      <c r="B611" s="179">
        <v>70839</v>
      </c>
      <c r="C611" s="190" t="s">
        <v>480</v>
      </c>
      <c r="D611" s="175" t="s">
        <v>2285</v>
      </c>
      <c r="E611" s="211"/>
    </row>
    <row r="612" spans="1:5" hidden="1">
      <c r="A612" s="174"/>
      <c r="B612" s="179">
        <v>70840</v>
      </c>
      <c r="C612" s="190" t="s">
        <v>481</v>
      </c>
      <c r="D612" s="175" t="s">
        <v>2285</v>
      </c>
      <c r="E612" s="211"/>
    </row>
    <row r="613" spans="1:5" hidden="1">
      <c r="A613" s="174"/>
      <c r="B613" s="179">
        <v>70842</v>
      </c>
      <c r="C613" s="190" t="s">
        <v>482</v>
      </c>
      <c r="D613" s="175" t="s">
        <v>2285</v>
      </c>
      <c r="E613" s="211"/>
    </row>
    <row r="614" spans="1:5" hidden="1">
      <c r="A614" s="174"/>
      <c r="B614" s="179">
        <v>70845</v>
      </c>
      <c r="C614" s="190" t="s">
        <v>483</v>
      </c>
      <c r="D614" s="175" t="s">
        <v>2285</v>
      </c>
      <c r="E614" s="211"/>
    </row>
    <row r="615" spans="1:5" hidden="1">
      <c r="A615" s="174"/>
      <c r="B615" s="179">
        <v>70857</v>
      </c>
      <c r="C615" s="190" t="s">
        <v>484</v>
      </c>
      <c r="D615" s="175" t="s">
        <v>2285</v>
      </c>
      <c r="E615" s="211"/>
    </row>
    <row r="616" spans="1:5" hidden="1">
      <c r="A616" s="174"/>
      <c r="B616" s="179">
        <v>70858</v>
      </c>
      <c r="C616" s="190" t="s">
        <v>485</v>
      </c>
      <c r="D616" s="175" t="s">
        <v>2285</v>
      </c>
      <c r="E616" s="211"/>
    </row>
    <row r="617" spans="1:5" hidden="1">
      <c r="A617" s="174"/>
      <c r="B617" s="179">
        <v>70859</v>
      </c>
      <c r="C617" s="190" t="s">
        <v>486</v>
      </c>
      <c r="D617" s="175" t="s">
        <v>2285</v>
      </c>
      <c r="E617" s="211"/>
    </row>
    <row r="618" spans="1:5" hidden="1">
      <c r="A618" s="174"/>
      <c r="B618" s="179">
        <v>70860</v>
      </c>
      <c r="C618" s="190" t="s">
        <v>487</v>
      </c>
      <c r="D618" s="175" t="s">
        <v>2285</v>
      </c>
      <c r="E618" s="211"/>
    </row>
    <row r="619" spans="1:5" hidden="1">
      <c r="A619" s="174"/>
      <c r="B619" s="179">
        <v>70861</v>
      </c>
      <c r="C619" s="190" t="s">
        <v>488</v>
      </c>
      <c r="D619" s="175" t="s">
        <v>2285</v>
      </c>
      <c r="E619" s="211"/>
    </row>
    <row r="620" spans="1:5" hidden="1">
      <c r="A620" s="174"/>
      <c r="B620" s="179">
        <v>70862</v>
      </c>
      <c r="C620" s="190" t="s">
        <v>489</v>
      </c>
      <c r="D620" s="175" t="s">
        <v>2285</v>
      </c>
      <c r="E620" s="211"/>
    </row>
    <row r="621" spans="1:5" hidden="1">
      <c r="A621" s="174"/>
      <c r="B621" s="179">
        <v>70880</v>
      </c>
      <c r="C621" s="190" t="s">
        <v>490</v>
      </c>
      <c r="D621" s="175" t="s">
        <v>2285</v>
      </c>
      <c r="E621" s="211"/>
    </row>
    <row r="622" spans="1:5" hidden="1">
      <c r="A622" s="174"/>
      <c r="B622" s="179">
        <v>70890</v>
      </c>
      <c r="C622" s="190" t="s">
        <v>491</v>
      </c>
      <c r="D622" s="175" t="s">
        <v>2285</v>
      </c>
      <c r="E622" s="211"/>
    </row>
    <row r="623" spans="1:5" hidden="1">
      <c r="A623" s="174"/>
      <c r="B623" s="179">
        <v>70891</v>
      </c>
      <c r="C623" s="190" t="s">
        <v>492</v>
      </c>
      <c r="D623" s="175" t="s">
        <v>2285</v>
      </c>
      <c r="E623" s="211"/>
    </row>
    <row r="624" spans="1:5" hidden="1">
      <c r="A624" s="174"/>
      <c r="B624" s="179">
        <v>70892</v>
      </c>
      <c r="C624" s="190" t="s">
        <v>493</v>
      </c>
      <c r="D624" s="175" t="s">
        <v>2285</v>
      </c>
      <c r="E624" s="211"/>
    </row>
    <row r="625" spans="1:5" hidden="1">
      <c r="A625" s="174"/>
      <c r="B625" s="179">
        <v>70893</v>
      </c>
      <c r="C625" s="190" t="s">
        <v>494</v>
      </c>
      <c r="D625" s="175" t="s">
        <v>2285</v>
      </c>
      <c r="E625" s="211"/>
    </row>
    <row r="626" spans="1:5" hidden="1">
      <c r="A626" s="174"/>
      <c r="B626" s="179">
        <v>70894</v>
      </c>
      <c r="C626" s="190" t="s">
        <v>495</v>
      </c>
      <c r="D626" s="175" t="s">
        <v>2285</v>
      </c>
      <c r="E626" s="211"/>
    </row>
    <row r="627" spans="1:5" hidden="1">
      <c r="A627" s="174"/>
      <c r="B627" s="179">
        <v>70910</v>
      </c>
      <c r="C627" s="190" t="s">
        <v>496</v>
      </c>
      <c r="D627" s="175" t="s">
        <v>2285</v>
      </c>
      <c r="E627" s="211"/>
    </row>
    <row r="628" spans="1:5" hidden="1">
      <c r="A628" s="174"/>
      <c r="B628" s="179">
        <v>70911</v>
      </c>
      <c r="C628" s="190" t="s">
        <v>497</v>
      </c>
      <c r="D628" s="175" t="s">
        <v>2285</v>
      </c>
      <c r="E628" s="211"/>
    </row>
    <row r="629" spans="1:5" hidden="1">
      <c r="A629" s="174"/>
      <c r="B629" s="179">
        <v>70920</v>
      </c>
      <c r="C629" s="190" t="s">
        <v>498</v>
      </c>
      <c r="D629" s="175" t="s">
        <v>2285</v>
      </c>
      <c r="E629" s="211"/>
    </row>
    <row r="630" spans="1:5" hidden="1">
      <c r="A630" s="174"/>
      <c r="B630" s="179">
        <v>70921</v>
      </c>
      <c r="C630" s="190" t="s">
        <v>499</v>
      </c>
      <c r="D630" s="175" t="s">
        <v>2285</v>
      </c>
      <c r="E630" s="211"/>
    </row>
    <row r="631" spans="1:5" hidden="1">
      <c r="A631" s="174"/>
      <c r="B631" s="179">
        <v>70922</v>
      </c>
      <c r="C631" s="190" t="s">
        <v>500</v>
      </c>
      <c r="D631" s="175" t="s">
        <v>2285</v>
      </c>
      <c r="E631" s="211"/>
    </row>
    <row r="632" spans="1:5" hidden="1">
      <c r="A632" s="174"/>
      <c r="B632" s="179">
        <v>70924</v>
      </c>
      <c r="C632" s="190" t="s">
        <v>501</v>
      </c>
      <c r="D632" s="175" t="s">
        <v>2285</v>
      </c>
      <c r="E632" s="211"/>
    </row>
    <row r="633" spans="1:5" hidden="1">
      <c r="A633" s="174"/>
      <c r="B633" s="179">
        <v>70925</v>
      </c>
      <c r="C633" s="190" t="s">
        <v>502</v>
      </c>
      <c r="D633" s="175" t="s">
        <v>2285</v>
      </c>
      <c r="E633" s="211"/>
    </row>
    <row r="634" spans="1:5" hidden="1">
      <c r="A634" s="174"/>
      <c r="B634" s="179">
        <v>70926</v>
      </c>
      <c r="C634" s="190" t="s">
        <v>503</v>
      </c>
      <c r="D634" s="175" t="s">
        <v>2285</v>
      </c>
      <c r="E634" s="211"/>
    </row>
    <row r="635" spans="1:5" hidden="1">
      <c r="A635" s="174"/>
      <c r="B635" s="179">
        <v>70927</v>
      </c>
      <c r="C635" s="190" t="s">
        <v>504</v>
      </c>
      <c r="D635" s="175" t="s">
        <v>2285</v>
      </c>
      <c r="E635" s="211"/>
    </row>
    <row r="636" spans="1:5" hidden="1">
      <c r="A636" s="174"/>
      <c r="B636" s="179">
        <v>70928</v>
      </c>
      <c r="C636" s="190" t="s">
        <v>505</v>
      </c>
      <c r="D636" s="175" t="s">
        <v>2285</v>
      </c>
      <c r="E636" s="211"/>
    </row>
    <row r="637" spans="1:5" hidden="1">
      <c r="A637" s="174"/>
      <c r="B637" s="179">
        <v>70929</v>
      </c>
      <c r="C637" s="190" t="s">
        <v>506</v>
      </c>
      <c r="D637" s="175" t="s">
        <v>2285</v>
      </c>
      <c r="E637" s="211"/>
    </row>
    <row r="638" spans="1:5" hidden="1">
      <c r="A638" s="174"/>
      <c r="B638" s="179">
        <v>70930</v>
      </c>
      <c r="C638" s="190" t="s">
        <v>507</v>
      </c>
      <c r="D638" s="175" t="s">
        <v>2285</v>
      </c>
      <c r="E638" s="211"/>
    </row>
    <row r="639" spans="1:5" hidden="1">
      <c r="A639" s="174"/>
      <c r="B639" s="179">
        <v>70931</v>
      </c>
      <c r="C639" s="190" t="s">
        <v>508</v>
      </c>
      <c r="D639" s="175" t="s">
        <v>2285</v>
      </c>
      <c r="E639" s="211"/>
    </row>
    <row r="640" spans="1:5" hidden="1">
      <c r="A640" s="174"/>
      <c r="B640" s="179">
        <v>70932</v>
      </c>
      <c r="C640" s="190" t="s">
        <v>509</v>
      </c>
      <c r="D640" s="175" t="s">
        <v>2285</v>
      </c>
      <c r="E640" s="211"/>
    </row>
    <row r="641" spans="1:5" hidden="1">
      <c r="A641" s="174"/>
      <c r="B641" s="179">
        <v>70933</v>
      </c>
      <c r="C641" s="190" t="s">
        <v>510</v>
      </c>
      <c r="D641" s="175" t="s">
        <v>2285</v>
      </c>
      <c r="E641" s="211"/>
    </row>
    <row r="642" spans="1:5" hidden="1">
      <c r="A642" s="174"/>
      <c r="B642" s="179">
        <v>71016</v>
      </c>
      <c r="C642" s="190" t="s">
        <v>511</v>
      </c>
      <c r="D642" s="175" t="s">
        <v>2285</v>
      </c>
      <c r="E642" s="211"/>
    </row>
    <row r="643" spans="1:5" hidden="1">
      <c r="A643" s="174"/>
      <c r="B643" s="179">
        <v>71020</v>
      </c>
      <c r="C643" s="190" t="s">
        <v>512</v>
      </c>
      <c r="D643" s="175" t="s">
        <v>2285</v>
      </c>
      <c r="E643" s="211"/>
    </row>
    <row r="644" spans="1:5" hidden="1">
      <c r="A644" s="174"/>
      <c r="B644" s="179">
        <v>71026</v>
      </c>
      <c r="C644" s="190" t="s">
        <v>513</v>
      </c>
      <c r="D644" s="175" t="s">
        <v>2285</v>
      </c>
      <c r="E644" s="211"/>
    </row>
    <row r="645" spans="1:5" hidden="1">
      <c r="A645" s="174"/>
      <c r="B645" s="179">
        <v>71030</v>
      </c>
      <c r="C645" s="190" t="s">
        <v>514</v>
      </c>
      <c r="D645" s="175" t="s">
        <v>2285</v>
      </c>
      <c r="E645" s="211"/>
    </row>
    <row r="646" spans="1:5" hidden="1">
      <c r="A646" s="174"/>
      <c r="B646" s="179">
        <v>71031</v>
      </c>
      <c r="C646" s="190" t="s">
        <v>515</v>
      </c>
      <c r="D646" s="175" t="s">
        <v>2285</v>
      </c>
      <c r="E646" s="211"/>
    </row>
    <row r="647" spans="1:5" hidden="1">
      <c r="A647" s="174"/>
      <c r="B647" s="179">
        <v>71032</v>
      </c>
      <c r="C647" s="190" t="s">
        <v>516</v>
      </c>
      <c r="D647" s="175" t="s">
        <v>2285</v>
      </c>
      <c r="E647" s="211"/>
    </row>
    <row r="648" spans="1:5" hidden="1">
      <c r="A648" s="174"/>
      <c r="B648" s="179">
        <v>71033</v>
      </c>
      <c r="C648" s="190" t="s">
        <v>517</v>
      </c>
      <c r="D648" s="175" t="s">
        <v>2285</v>
      </c>
      <c r="E648" s="211"/>
    </row>
    <row r="649" spans="1:5" hidden="1">
      <c r="A649" s="174"/>
      <c r="B649" s="179">
        <v>71034</v>
      </c>
      <c r="C649" s="190" t="s">
        <v>518</v>
      </c>
      <c r="D649" s="175" t="s">
        <v>2285</v>
      </c>
      <c r="E649" s="211"/>
    </row>
    <row r="650" spans="1:5" hidden="1">
      <c r="A650" s="174"/>
      <c r="B650" s="179">
        <v>71035</v>
      </c>
      <c r="C650" s="190" t="s">
        <v>519</v>
      </c>
      <c r="D650" s="175" t="s">
        <v>2285</v>
      </c>
      <c r="E650" s="211"/>
    </row>
    <row r="651" spans="1:5" hidden="1">
      <c r="A651" s="174"/>
      <c r="B651" s="179">
        <v>71036</v>
      </c>
      <c r="C651" s="190" t="s">
        <v>520</v>
      </c>
      <c r="D651" s="175" t="s">
        <v>2285</v>
      </c>
      <c r="E651" s="211"/>
    </row>
    <row r="652" spans="1:5" hidden="1">
      <c r="A652" s="174"/>
      <c r="B652" s="179">
        <v>71037</v>
      </c>
      <c r="C652" s="190" t="s">
        <v>521</v>
      </c>
      <c r="D652" s="175" t="s">
        <v>2285</v>
      </c>
      <c r="E652" s="211"/>
    </row>
    <row r="653" spans="1:5" hidden="1">
      <c r="A653" s="174"/>
      <c r="B653" s="179">
        <v>71038</v>
      </c>
      <c r="C653" s="190" t="s">
        <v>522</v>
      </c>
      <c r="D653" s="175" t="s">
        <v>2285</v>
      </c>
      <c r="E653" s="211"/>
    </row>
    <row r="654" spans="1:5" hidden="1">
      <c r="A654" s="174"/>
      <c r="B654" s="179">
        <v>71039</v>
      </c>
      <c r="C654" s="190" t="s">
        <v>523</v>
      </c>
      <c r="D654" s="175" t="s">
        <v>2285</v>
      </c>
      <c r="E654" s="211"/>
    </row>
    <row r="655" spans="1:5" hidden="1">
      <c r="A655" s="174"/>
      <c r="B655" s="179">
        <v>71040</v>
      </c>
      <c r="C655" s="190" t="s">
        <v>524</v>
      </c>
      <c r="D655" s="175" t="s">
        <v>2285</v>
      </c>
      <c r="E655" s="211"/>
    </row>
    <row r="656" spans="1:5" hidden="1">
      <c r="A656" s="174"/>
      <c r="B656" s="179">
        <v>71041</v>
      </c>
      <c r="C656" s="190" t="s">
        <v>525</v>
      </c>
      <c r="D656" s="175" t="s">
        <v>2285</v>
      </c>
      <c r="E656" s="211"/>
    </row>
    <row r="657" spans="1:5" ht="26.4" hidden="1">
      <c r="A657" s="174"/>
      <c r="B657" s="179">
        <v>71043</v>
      </c>
      <c r="C657" s="190" t="s">
        <v>526</v>
      </c>
      <c r="D657" s="175" t="s">
        <v>2285</v>
      </c>
      <c r="E657" s="211"/>
    </row>
    <row r="658" spans="1:5" hidden="1">
      <c r="A658" s="174"/>
      <c r="B658" s="179">
        <v>71060</v>
      </c>
      <c r="C658" s="190" t="s">
        <v>527</v>
      </c>
      <c r="D658" s="175" t="s">
        <v>2285</v>
      </c>
      <c r="E658" s="211"/>
    </row>
    <row r="659" spans="1:5" hidden="1">
      <c r="A659" s="174"/>
      <c r="B659" s="179">
        <v>71061</v>
      </c>
      <c r="C659" s="190" t="s">
        <v>528</v>
      </c>
      <c r="D659" s="175" t="s">
        <v>2285</v>
      </c>
      <c r="E659" s="211"/>
    </row>
    <row r="660" spans="1:5" hidden="1">
      <c r="A660" s="174"/>
      <c r="B660" s="179">
        <v>71062</v>
      </c>
      <c r="C660" s="190" t="s">
        <v>529</v>
      </c>
      <c r="D660" s="175" t="s">
        <v>2285</v>
      </c>
      <c r="E660" s="211"/>
    </row>
    <row r="661" spans="1:5" hidden="1">
      <c r="A661" s="174"/>
      <c r="B661" s="179">
        <v>71063</v>
      </c>
      <c r="C661" s="190" t="s">
        <v>530</v>
      </c>
      <c r="D661" s="175" t="s">
        <v>2285</v>
      </c>
      <c r="E661" s="211"/>
    </row>
    <row r="662" spans="1:5" hidden="1">
      <c r="A662" s="174"/>
      <c r="B662" s="179">
        <v>71064</v>
      </c>
      <c r="C662" s="190" t="s">
        <v>531</v>
      </c>
      <c r="D662" s="175" t="s">
        <v>2285</v>
      </c>
      <c r="E662" s="211"/>
    </row>
    <row r="663" spans="1:5" hidden="1">
      <c r="A663" s="174"/>
      <c r="B663" s="179">
        <v>71073</v>
      </c>
      <c r="C663" s="190" t="s">
        <v>532</v>
      </c>
      <c r="D663" s="175" t="s">
        <v>2285</v>
      </c>
      <c r="E663" s="211"/>
    </row>
    <row r="664" spans="1:5" hidden="1">
      <c r="A664" s="174"/>
      <c r="B664" s="179">
        <v>71074</v>
      </c>
      <c r="C664" s="190" t="s">
        <v>533</v>
      </c>
      <c r="D664" s="175" t="s">
        <v>2285</v>
      </c>
      <c r="E664" s="211"/>
    </row>
    <row r="665" spans="1:5" hidden="1">
      <c r="A665" s="174"/>
      <c r="B665" s="179">
        <v>71075</v>
      </c>
      <c r="C665" s="190" t="s">
        <v>534</v>
      </c>
      <c r="D665" s="175" t="s">
        <v>2285</v>
      </c>
      <c r="E665" s="211"/>
    </row>
    <row r="666" spans="1:5" hidden="1">
      <c r="A666" s="174"/>
      <c r="B666" s="179">
        <v>71096</v>
      </c>
      <c r="C666" s="190" t="s">
        <v>535</v>
      </c>
      <c r="D666" s="175" t="s">
        <v>2285</v>
      </c>
      <c r="E666" s="211"/>
    </row>
    <row r="667" spans="1:5" hidden="1">
      <c r="A667" s="174"/>
      <c r="B667" s="179">
        <v>71097</v>
      </c>
      <c r="C667" s="190" t="s">
        <v>536</v>
      </c>
      <c r="D667" s="175" t="s">
        <v>2285</v>
      </c>
      <c r="E667" s="211"/>
    </row>
    <row r="668" spans="1:5" hidden="1">
      <c r="A668" s="174"/>
      <c r="B668" s="179">
        <v>71098</v>
      </c>
      <c r="C668" s="190" t="s">
        <v>537</v>
      </c>
      <c r="D668" s="175" t="s">
        <v>2285</v>
      </c>
      <c r="E668" s="211"/>
    </row>
    <row r="669" spans="1:5" hidden="1">
      <c r="A669" s="174"/>
      <c r="B669" s="179">
        <v>71099</v>
      </c>
      <c r="C669" s="190" t="s">
        <v>538</v>
      </c>
      <c r="D669" s="175" t="s">
        <v>2285</v>
      </c>
      <c r="E669" s="211"/>
    </row>
    <row r="670" spans="1:5" hidden="1">
      <c r="A670" s="174"/>
      <c r="B670" s="179">
        <v>71100</v>
      </c>
      <c r="C670" s="190" t="s">
        <v>539</v>
      </c>
      <c r="D670" s="175" t="s">
        <v>2285</v>
      </c>
      <c r="E670" s="211"/>
    </row>
    <row r="671" spans="1:5" hidden="1">
      <c r="A671" s="174"/>
      <c r="B671" s="179">
        <v>71101</v>
      </c>
      <c r="C671" s="190" t="s">
        <v>540</v>
      </c>
      <c r="D671" s="175" t="s">
        <v>2285</v>
      </c>
      <c r="E671" s="211"/>
    </row>
    <row r="672" spans="1:5" hidden="1">
      <c r="A672" s="174"/>
      <c r="B672" s="179">
        <v>71102</v>
      </c>
      <c r="C672" s="190" t="s">
        <v>541</v>
      </c>
      <c r="D672" s="175" t="s">
        <v>2285</v>
      </c>
      <c r="E672" s="211"/>
    </row>
    <row r="673" spans="1:5" hidden="1">
      <c r="A673" s="174"/>
      <c r="B673" s="179">
        <v>71103</v>
      </c>
      <c r="C673" s="190" t="s">
        <v>542</v>
      </c>
      <c r="D673" s="175" t="s">
        <v>2285</v>
      </c>
      <c r="E673" s="211"/>
    </row>
    <row r="674" spans="1:5" hidden="1">
      <c r="A674" s="174"/>
      <c r="B674" s="179">
        <v>71104</v>
      </c>
      <c r="C674" s="190" t="s">
        <v>543</v>
      </c>
      <c r="D674" s="175" t="s">
        <v>2285</v>
      </c>
      <c r="E674" s="211"/>
    </row>
    <row r="675" spans="1:5" hidden="1">
      <c r="A675" s="174"/>
      <c r="B675" s="179">
        <v>71105</v>
      </c>
      <c r="C675" s="190" t="s">
        <v>544</v>
      </c>
      <c r="D675" s="175" t="s">
        <v>2285</v>
      </c>
      <c r="E675" s="211"/>
    </row>
    <row r="676" spans="1:5" hidden="1">
      <c r="A676" s="174"/>
      <c r="B676" s="179">
        <v>71110</v>
      </c>
      <c r="C676" s="190" t="s">
        <v>545</v>
      </c>
      <c r="D676" s="175" t="s">
        <v>2285</v>
      </c>
      <c r="E676" s="211"/>
    </row>
    <row r="677" spans="1:5" hidden="1">
      <c r="A677" s="174"/>
      <c r="B677" s="179">
        <v>71111</v>
      </c>
      <c r="C677" s="190" t="s">
        <v>546</v>
      </c>
      <c r="D677" s="175" t="s">
        <v>2285</v>
      </c>
      <c r="E677" s="211"/>
    </row>
    <row r="678" spans="1:5" hidden="1">
      <c r="A678" s="174"/>
      <c r="B678" s="179">
        <v>71115</v>
      </c>
      <c r="C678" s="190" t="s">
        <v>547</v>
      </c>
      <c r="D678" s="175" t="s">
        <v>2285</v>
      </c>
      <c r="E678" s="211"/>
    </row>
    <row r="679" spans="1:5" hidden="1">
      <c r="A679" s="174"/>
      <c r="B679" s="179">
        <v>71120</v>
      </c>
      <c r="C679" s="190" t="s">
        <v>548</v>
      </c>
      <c r="D679" s="175" t="s">
        <v>2285</v>
      </c>
      <c r="E679" s="211"/>
    </row>
    <row r="680" spans="1:5" hidden="1">
      <c r="A680" s="174"/>
      <c r="B680" s="179">
        <v>71121</v>
      </c>
      <c r="C680" s="190" t="s">
        <v>549</v>
      </c>
      <c r="D680" s="175" t="s">
        <v>2285</v>
      </c>
      <c r="E680" s="211"/>
    </row>
    <row r="681" spans="1:5" hidden="1">
      <c r="A681" s="174"/>
      <c r="B681" s="179">
        <v>71122</v>
      </c>
      <c r="C681" s="190" t="s">
        <v>550</v>
      </c>
      <c r="D681" s="175" t="s">
        <v>2285</v>
      </c>
      <c r="E681" s="211"/>
    </row>
    <row r="682" spans="1:5" hidden="1">
      <c r="A682" s="174"/>
      <c r="B682" s="179">
        <v>71123</v>
      </c>
      <c r="C682" s="190" t="s">
        <v>551</v>
      </c>
      <c r="D682" s="175" t="s">
        <v>2285</v>
      </c>
      <c r="E682" s="211"/>
    </row>
    <row r="683" spans="1:5" hidden="1">
      <c r="A683" s="174"/>
      <c r="B683" s="179">
        <v>71124</v>
      </c>
      <c r="C683" s="190" t="s">
        <v>552</v>
      </c>
      <c r="D683" s="175" t="s">
        <v>2285</v>
      </c>
      <c r="E683" s="211"/>
    </row>
    <row r="684" spans="1:5" hidden="1">
      <c r="A684" s="174"/>
      <c r="B684" s="179">
        <v>71125</v>
      </c>
      <c r="C684" s="190" t="s">
        <v>553</v>
      </c>
      <c r="D684" s="175" t="s">
        <v>2285</v>
      </c>
      <c r="E684" s="211"/>
    </row>
    <row r="685" spans="1:5" hidden="1">
      <c r="A685" s="174"/>
      <c r="B685" s="179">
        <v>71126</v>
      </c>
      <c r="C685" s="190" t="s">
        <v>554</v>
      </c>
      <c r="D685" s="175" t="s">
        <v>2285</v>
      </c>
      <c r="E685" s="211"/>
    </row>
    <row r="686" spans="1:5" hidden="1">
      <c r="A686" s="174"/>
      <c r="B686" s="179">
        <v>71127</v>
      </c>
      <c r="C686" s="190" t="s">
        <v>555</v>
      </c>
      <c r="D686" s="175" t="s">
        <v>2285</v>
      </c>
      <c r="E686" s="211"/>
    </row>
    <row r="687" spans="1:5" hidden="1">
      <c r="A687" s="174"/>
      <c r="B687" s="179">
        <v>71128</v>
      </c>
      <c r="C687" s="190" t="s">
        <v>556</v>
      </c>
      <c r="D687" s="175" t="s">
        <v>2285</v>
      </c>
      <c r="E687" s="211"/>
    </row>
    <row r="688" spans="1:5" hidden="1">
      <c r="A688" s="174"/>
      <c r="B688" s="179">
        <v>71140</v>
      </c>
      <c r="C688" s="190" t="s">
        <v>557</v>
      </c>
      <c r="D688" s="175" t="s">
        <v>2285</v>
      </c>
      <c r="E688" s="211"/>
    </row>
    <row r="689" spans="1:5" hidden="1">
      <c r="A689" s="174"/>
      <c r="B689" s="179">
        <v>71141</v>
      </c>
      <c r="C689" s="190" t="s">
        <v>558</v>
      </c>
      <c r="D689" s="175" t="s">
        <v>2285</v>
      </c>
      <c r="E689" s="211"/>
    </row>
    <row r="690" spans="1:5" hidden="1">
      <c r="A690" s="174"/>
      <c r="B690" s="179">
        <v>71142</v>
      </c>
      <c r="C690" s="190" t="s">
        <v>559</v>
      </c>
      <c r="D690" s="175" t="s">
        <v>2285</v>
      </c>
      <c r="E690" s="211"/>
    </row>
    <row r="691" spans="1:5" hidden="1">
      <c r="A691" s="174"/>
      <c r="B691" s="179">
        <v>71143</v>
      </c>
      <c r="C691" s="190" t="s">
        <v>560</v>
      </c>
      <c r="D691" s="175" t="s">
        <v>2285</v>
      </c>
      <c r="E691" s="211"/>
    </row>
    <row r="692" spans="1:5" hidden="1">
      <c r="A692" s="174"/>
      <c r="B692" s="179">
        <v>71144</v>
      </c>
      <c r="C692" s="190" t="s">
        <v>561</v>
      </c>
      <c r="D692" s="175" t="s">
        <v>2285</v>
      </c>
      <c r="E692" s="211"/>
    </row>
    <row r="693" spans="1:5" hidden="1">
      <c r="A693" s="174"/>
      <c r="B693" s="179">
        <v>71145</v>
      </c>
      <c r="C693" s="190" t="s">
        <v>562</v>
      </c>
      <c r="D693" s="175" t="s">
        <v>2285</v>
      </c>
      <c r="E693" s="211"/>
    </row>
    <row r="694" spans="1:5" hidden="1">
      <c r="A694" s="174"/>
      <c r="B694" s="179">
        <v>71146</v>
      </c>
      <c r="C694" s="190" t="s">
        <v>563</v>
      </c>
      <c r="D694" s="175" t="s">
        <v>2285</v>
      </c>
      <c r="E694" s="211"/>
    </row>
    <row r="695" spans="1:5" hidden="1">
      <c r="A695" s="174"/>
      <c r="B695" s="179">
        <v>71147</v>
      </c>
      <c r="C695" s="190" t="s">
        <v>564</v>
      </c>
      <c r="D695" s="175" t="s">
        <v>2285</v>
      </c>
      <c r="E695" s="211"/>
    </row>
    <row r="696" spans="1:5" hidden="1">
      <c r="A696" s="174"/>
      <c r="B696" s="179">
        <v>71148</v>
      </c>
      <c r="C696" s="190" t="s">
        <v>565</v>
      </c>
      <c r="D696" s="175" t="s">
        <v>2285</v>
      </c>
      <c r="E696" s="211"/>
    </row>
    <row r="697" spans="1:5" hidden="1">
      <c r="A697" s="174"/>
      <c r="B697" s="179">
        <v>71150</v>
      </c>
      <c r="C697" s="190" t="s">
        <v>566</v>
      </c>
      <c r="D697" s="175" t="s">
        <v>2285</v>
      </c>
      <c r="E697" s="211"/>
    </row>
    <row r="698" spans="1:5" hidden="1">
      <c r="A698" s="174"/>
      <c r="B698" s="179">
        <v>71151</v>
      </c>
      <c r="C698" s="190" t="s">
        <v>567</v>
      </c>
      <c r="D698" s="175" t="s">
        <v>2285</v>
      </c>
      <c r="E698" s="211"/>
    </row>
    <row r="699" spans="1:5" hidden="1">
      <c r="A699" s="174"/>
      <c r="B699" s="179">
        <v>71152</v>
      </c>
      <c r="C699" s="190" t="s">
        <v>568</v>
      </c>
      <c r="D699" s="175" t="s">
        <v>2285</v>
      </c>
      <c r="E699" s="211"/>
    </row>
    <row r="700" spans="1:5" hidden="1">
      <c r="A700" s="174"/>
      <c r="B700" s="179">
        <v>71153</v>
      </c>
      <c r="C700" s="190" t="s">
        <v>569</v>
      </c>
      <c r="D700" s="175" t="s">
        <v>2285</v>
      </c>
      <c r="E700" s="211"/>
    </row>
    <row r="701" spans="1:5" hidden="1">
      <c r="A701" s="174"/>
      <c r="B701" s="179">
        <v>71154</v>
      </c>
      <c r="C701" s="190" t="s">
        <v>570</v>
      </c>
      <c r="D701" s="175" t="s">
        <v>2285</v>
      </c>
      <c r="E701" s="211"/>
    </row>
    <row r="702" spans="1:5" hidden="1">
      <c r="A702" s="174"/>
      <c r="B702" s="179">
        <v>71155</v>
      </c>
      <c r="C702" s="190" t="s">
        <v>571</v>
      </c>
      <c r="D702" s="175" t="s">
        <v>2285</v>
      </c>
      <c r="E702" s="211"/>
    </row>
    <row r="703" spans="1:5" hidden="1">
      <c r="A703" s="174"/>
      <c r="B703" s="179">
        <v>71156</v>
      </c>
      <c r="C703" s="190" t="s">
        <v>572</v>
      </c>
      <c r="D703" s="175" t="s">
        <v>2285</v>
      </c>
      <c r="E703" s="211"/>
    </row>
    <row r="704" spans="1:5" hidden="1">
      <c r="A704" s="174"/>
      <c r="B704" s="179">
        <v>71157</v>
      </c>
      <c r="C704" s="190" t="s">
        <v>573</v>
      </c>
      <c r="D704" s="175" t="s">
        <v>2285</v>
      </c>
      <c r="E704" s="211"/>
    </row>
    <row r="705" spans="1:5" hidden="1">
      <c r="A705" s="174"/>
      <c r="B705" s="179">
        <v>71158</v>
      </c>
      <c r="C705" s="190" t="s">
        <v>574</v>
      </c>
      <c r="D705" s="175" t="s">
        <v>2285</v>
      </c>
      <c r="E705" s="211"/>
    </row>
    <row r="706" spans="1:5" hidden="1">
      <c r="A706" s="174"/>
      <c r="B706" s="179">
        <v>71159</v>
      </c>
      <c r="C706" s="190" t="s">
        <v>575</v>
      </c>
      <c r="D706" s="175" t="s">
        <v>2285</v>
      </c>
      <c r="E706" s="211"/>
    </row>
    <row r="707" spans="1:5" hidden="1">
      <c r="A707" s="174"/>
      <c r="B707" s="179">
        <v>71170</v>
      </c>
      <c r="C707" s="190" t="s">
        <v>576</v>
      </c>
      <c r="D707" s="175" t="s">
        <v>2285</v>
      </c>
      <c r="E707" s="211"/>
    </row>
    <row r="708" spans="1:5" hidden="1">
      <c r="A708" s="174"/>
      <c r="B708" s="179">
        <v>71171</v>
      </c>
      <c r="C708" s="190" t="s">
        <v>577</v>
      </c>
      <c r="D708" s="175" t="s">
        <v>2285</v>
      </c>
      <c r="E708" s="211"/>
    </row>
    <row r="709" spans="1:5" hidden="1">
      <c r="A709" s="174"/>
      <c r="B709" s="179">
        <v>71172</v>
      </c>
      <c r="C709" s="190" t="s">
        <v>578</v>
      </c>
      <c r="D709" s="175" t="s">
        <v>2285</v>
      </c>
      <c r="E709" s="211"/>
    </row>
    <row r="710" spans="1:5" hidden="1">
      <c r="A710" s="174"/>
      <c r="B710" s="179">
        <v>71173</v>
      </c>
      <c r="C710" s="190" t="s">
        <v>579</v>
      </c>
      <c r="D710" s="175" t="s">
        <v>2285</v>
      </c>
      <c r="E710" s="211"/>
    </row>
    <row r="711" spans="1:5" hidden="1">
      <c r="A711" s="174"/>
      <c r="B711" s="179">
        <v>71174</v>
      </c>
      <c r="C711" s="190" t="s">
        <v>580</v>
      </c>
      <c r="D711" s="175" t="s">
        <v>2285</v>
      </c>
      <c r="E711" s="211"/>
    </row>
    <row r="712" spans="1:5" hidden="1">
      <c r="A712" s="174"/>
      <c r="B712" s="179">
        <v>71175</v>
      </c>
      <c r="C712" s="190" t="s">
        <v>581</v>
      </c>
      <c r="D712" s="175" t="s">
        <v>2285</v>
      </c>
      <c r="E712" s="211"/>
    </row>
    <row r="713" spans="1:5" hidden="1">
      <c r="A713" s="174"/>
      <c r="B713" s="179">
        <v>71176</v>
      </c>
      <c r="C713" s="190" t="s">
        <v>582</v>
      </c>
      <c r="D713" s="175" t="s">
        <v>2285</v>
      </c>
      <c r="E713" s="211"/>
    </row>
    <row r="714" spans="1:5" hidden="1">
      <c r="A714" s="174"/>
      <c r="B714" s="179">
        <v>71177</v>
      </c>
      <c r="C714" s="190" t="s">
        <v>583</v>
      </c>
      <c r="D714" s="175" t="s">
        <v>2285</v>
      </c>
      <c r="E714" s="211"/>
    </row>
    <row r="715" spans="1:5" hidden="1">
      <c r="A715" s="174"/>
      <c r="B715" s="179">
        <v>71178</v>
      </c>
      <c r="C715" s="190" t="s">
        <v>584</v>
      </c>
      <c r="D715" s="175" t="s">
        <v>2285</v>
      </c>
      <c r="E715" s="211"/>
    </row>
    <row r="716" spans="1:5" hidden="1">
      <c r="A716" s="174"/>
      <c r="B716" s="179">
        <v>71179</v>
      </c>
      <c r="C716" s="190" t="s">
        <v>585</v>
      </c>
      <c r="D716" s="175" t="s">
        <v>2285</v>
      </c>
      <c r="E716" s="211"/>
    </row>
    <row r="717" spans="1:5" hidden="1">
      <c r="A717" s="174"/>
      <c r="B717" s="179">
        <v>71180</v>
      </c>
      <c r="C717" s="190" t="s">
        <v>586</v>
      </c>
      <c r="D717" s="175" t="s">
        <v>2285</v>
      </c>
      <c r="E717" s="211"/>
    </row>
    <row r="718" spans="1:5" hidden="1">
      <c r="A718" s="174"/>
      <c r="B718" s="179">
        <v>71181</v>
      </c>
      <c r="C718" s="190" t="s">
        <v>587</v>
      </c>
      <c r="D718" s="175" t="s">
        <v>2285</v>
      </c>
      <c r="E718" s="211"/>
    </row>
    <row r="719" spans="1:5" hidden="1">
      <c r="A719" s="174"/>
      <c r="B719" s="179">
        <v>71184</v>
      </c>
      <c r="C719" s="190" t="s">
        <v>588</v>
      </c>
      <c r="D719" s="175" t="s">
        <v>2285</v>
      </c>
      <c r="E719" s="211"/>
    </row>
    <row r="720" spans="1:5" hidden="1">
      <c r="A720" s="174"/>
      <c r="B720" s="179">
        <v>71186</v>
      </c>
      <c r="C720" s="190" t="s">
        <v>589</v>
      </c>
      <c r="D720" s="175" t="s">
        <v>2285</v>
      </c>
      <c r="E720" s="211"/>
    </row>
    <row r="721" spans="1:5" hidden="1">
      <c r="A721" s="174"/>
      <c r="B721" s="179">
        <v>71190</v>
      </c>
      <c r="C721" s="190" t="s">
        <v>590</v>
      </c>
      <c r="D721" s="175" t="s">
        <v>138</v>
      </c>
      <c r="E721" s="211"/>
    </row>
    <row r="722" spans="1:5" hidden="1">
      <c r="A722" s="174"/>
      <c r="B722" s="179">
        <v>71193</v>
      </c>
      <c r="C722" s="190" t="s">
        <v>591</v>
      </c>
      <c r="D722" s="175" t="s">
        <v>138</v>
      </c>
      <c r="E722" s="211"/>
    </row>
    <row r="723" spans="1:5" hidden="1">
      <c r="A723" s="174"/>
      <c r="B723" s="179">
        <v>71194</v>
      </c>
      <c r="C723" s="190" t="s">
        <v>592</v>
      </c>
      <c r="D723" s="175" t="s">
        <v>138</v>
      </c>
      <c r="E723" s="211"/>
    </row>
    <row r="724" spans="1:5" hidden="1">
      <c r="A724" s="174"/>
      <c r="B724" s="179">
        <v>71195</v>
      </c>
      <c r="C724" s="190" t="s">
        <v>593</v>
      </c>
      <c r="D724" s="175" t="s">
        <v>138</v>
      </c>
      <c r="E724" s="211"/>
    </row>
    <row r="725" spans="1:5" hidden="1">
      <c r="A725" s="174"/>
      <c r="B725" s="179">
        <v>71196</v>
      </c>
      <c r="C725" s="190" t="s">
        <v>594</v>
      </c>
      <c r="D725" s="175" t="s">
        <v>138</v>
      </c>
      <c r="E725" s="211"/>
    </row>
    <row r="726" spans="1:5" hidden="1">
      <c r="A726" s="174"/>
      <c r="B726" s="179">
        <v>71197</v>
      </c>
      <c r="C726" s="190" t="s">
        <v>595</v>
      </c>
      <c r="D726" s="175" t="s">
        <v>138</v>
      </c>
      <c r="E726" s="211"/>
    </row>
    <row r="727" spans="1:5" hidden="1">
      <c r="A727" s="174"/>
      <c r="B727" s="179">
        <v>71198</v>
      </c>
      <c r="C727" s="190" t="s">
        <v>596</v>
      </c>
      <c r="D727" s="175" t="s">
        <v>138</v>
      </c>
      <c r="E727" s="211"/>
    </row>
    <row r="728" spans="1:5" hidden="1">
      <c r="A728" s="174"/>
      <c r="B728" s="179">
        <v>71199</v>
      </c>
      <c r="C728" s="190" t="s">
        <v>597</v>
      </c>
      <c r="D728" s="175" t="s">
        <v>138</v>
      </c>
      <c r="E728" s="211"/>
    </row>
    <row r="729" spans="1:5" hidden="1">
      <c r="A729" s="174"/>
      <c r="B729" s="179">
        <v>71200</v>
      </c>
      <c r="C729" s="190" t="s">
        <v>598</v>
      </c>
      <c r="D729" s="175" t="s">
        <v>138</v>
      </c>
      <c r="E729" s="211"/>
    </row>
    <row r="730" spans="1:5" hidden="1">
      <c r="A730" s="174"/>
      <c r="B730" s="179">
        <v>71201</v>
      </c>
      <c r="C730" s="190" t="s">
        <v>599</v>
      </c>
      <c r="D730" s="175" t="s">
        <v>138</v>
      </c>
      <c r="E730" s="211"/>
    </row>
    <row r="731" spans="1:5" hidden="1">
      <c r="A731" s="174"/>
      <c r="B731" s="179">
        <v>71202</v>
      </c>
      <c r="C731" s="190" t="s">
        <v>600</v>
      </c>
      <c r="D731" s="175" t="s">
        <v>138</v>
      </c>
      <c r="E731" s="211"/>
    </row>
    <row r="732" spans="1:5" hidden="1">
      <c r="A732" s="174"/>
      <c r="B732" s="179">
        <v>71203</v>
      </c>
      <c r="C732" s="190" t="s">
        <v>601</v>
      </c>
      <c r="D732" s="175" t="s">
        <v>138</v>
      </c>
      <c r="E732" s="211"/>
    </row>
    <row r="733" spans="1:5" hidden="1">
      <c r="A733" s="174"/>
      <c r="B733" s="179">
        <v>71204</v>
      </c>
      <c r="C733" s="190" t="s">
        <v>602</v>
      </c>
      <c r="D733" s="175" t="s">
        <v>138</v>
      </c>
      <c r="E733" s="211"/>
    </row>
    <row r="734" spans="1:5" hidden="1">
      <c r="A734" s="174"/>
      <c r="B734" s="179">
        <v>71205</v>
      </c>
      <c r="C734" s="190" t="s">
        <v>603</v>
      </c>
      <c r="D734" s="175" t="s">
        <v>138</v>
      </c>
      <c r="E734" s="211"/>
    </row>
    <row r="735" spans="1:5" hidden="1">
      <c r="A735" s="174"/>
      <c r="B735" s="179">
        <v>71206</v>
      </c>
      <c r="C735" s="190" t="s">
        <v>604</v>
      </c>
      <c r="D735" s="175" t="s">
        <v>138</v>
      </c>
      <c r="E735" s="211"/>
    </row>
    <row r="736" spans="1:5" hidden="1">
      <c r="A736" s="174"/>
      <c r="B736" s="179">
        <v>71207</v>
      </c>
      <c r="C736" s="190" t="s">
        <v>605</v>
      </c>
      <c r="D736" s="175" t="s">
        <v>138</v>
      </c>
      <c r="E736" s="211"/>
    </row>
    <row r="737" spans="1:5" hidden="1">
      <c r="A737" s="174"/>
      <c r="B737" s="179">
        <v>71208</v>
      </c>
      <c r="C737" s="190" t="s">
        <v>606</v>
      </c>
      <c r="D737" s="175" t="s">
        <v>138</v>
      </c>
      <c r="E737" s="211"/>
    </row>
    <row r="738" spans="1:5" hidden="1">
      <c r="A738" s="174"/>
      <c r="B738" s="179">
        <v>71210</v>
      </c>
      <c r="C738" s="190" t="s">
        <v>607</v>
      </c>
      <c r="D738" s="175" t="s">
        <v>138</v>
      </c>
      <c r="E738" s="211"/>
    </row>
    <row r="739" spans="1:5" hidden="1">
      <c r="A739" s="174"/>
      <c r="B739" s="179">
        <v>71211</v>
      </c>
      <c r="C739" s="190" t="s">
        <v>608</v>
      </c>
      <c r="D739" s="175" t="s">
        <v>138</v>
      </c>
      <c r="E739" s="211"/>
    </row>
    <row r="740" spans="1:5" hidden="1">
      <c r="A740" s="174"/>
      <c r="B740" s="179">
        <v>71212</v>
      </c>
      <c r="C740" s="190" t="s">
        <v>609</v>
      </c>
      <c r="D740" s="175" t="s">
        <v>138</v>
      </c>
      <c r="E740" s="211"/>
    </row>
    <row r="741" spans="1:5" hidden="1">
      <c r="A741" s="174"/>
      <c r="B741" s="179">
        <v>71213</v>
      </c>
      <c r="C741" s="190" t="s">
        <v>610</v>
      </c>
      <c r="D741" s="175" t="s">
        <v>138</v>
      </c>
      <c r="E741" s="211"/>
    </row>
    <row r="742" spans="1:5" hidden="1">
      <c r="A742" s="174"/>
      <c r="B742" s="179">
        <v>71214</v>
      </c>
      <c r="C742" s="190" t="s">
        <v>611</v>
      </c>
      <c r="D742" s="175" t="s">
        <v>138</v>
      </c>
      <c r="E742" s="211"/>
    </row>
    <row r="743" spans="1:5" hidden="1">
      <c r="A743" s="174"/>
      <c r="B743" s="179">
        <v>71215</v>
      </c>
      <c r="C743" s="190" t="s">
        <v>612</v>
      </c>
      <c r="D743" s="175" t="s">
        <v>138</v>
      </c>
      <c r="E743" s="211"/>
    </row>
    <row r="744" spans="1:5" hidden="1">
      <c r="A744" s="174"/>
      <c r="B744" s="179">
        <v>71216</v>
      </c>
      <c r="C744" s="190" t="s">
        <v>613</v>
      </c>
      <c r="D744" s="175" t="s">
        <v>138</v>
      </c>
      <c r="E744" s="211"/>
    </row>
    <row r="745" spans="1:5" hidden="1">
      <c r="A745" s="174"/>
      <c r="B745" s="179">
        <v>71217</v>
      </c>
      <c r="C745" s="190" t="s">
        <v>614</v>
      </c>
      <c r="D745" s="175" t="s">
        <v>138</v>
      </c>
      <c r="E745" s="211"/>
    </row>
    <row r="746" spans="1:5" hidden="1">
      <c r="A746" s="174"/>
      <c r="B746" s="179">
        <v>71218</v>
      </c>
      <c r="C746" s="190" t="s">
        <v>615</v>
      </c>
      <c r="D746" s="175" t="s">
        <v>138</v>
      </c>
      <c r="E746" s="211"/>
    </row>
    <row r="747" spans="1:5" hidden="1">
      <c r="A747" s="174"/>
      <c r="B747" s="179">
        <v>71230</v>
      </c>
      <c r="C747" s="190" t="s">
        <v>616</v>
      </c>
      <c r="D747" s="175" t="s">
        <v>138</v>
      </c>
      <c r="E747" s="211"/>
    </row>
    <row r="748" spans="1:5" hidden="1">
      <c r="A748" s="174"/>
      <c r="B748" s="179">
        <v>71231</v>
      </c>
      <c r="C748" s="190" t="s">
        <v>617</v>
      </c>
      <c r="D748" s="175" t="s">
        <v>138</v>
      </c>
      <c r="E748" s="211"/>
    </row>
    <row r="749" spans="1:5" hidden="1">
      <c r="A749" s="174"/>
      <c r="B749" s="179">
        <v>71232</v>
      </c>
      <c r="C749" s="190" t="s">
        <v>618</v>
      </c>
      <c r="D749" s="175" t="s">
        <v>138</v>
      </c>
      <c r="E749" s="211"/>
    </row>
    <row r="750" spans="1:5" hidden="1">
      <c r="A750" s="174"/>
      <c r="B750" s="179">
        <v>71250</v>
      </c>
      <c r="C750" s="190" t="s">
        <v>619</v>
      </c>
      <c r="D750" s="175" t="s">
        <v>138</v>
      </c>
      <c r="E750" s="211"/>
    </row>
    <row r="751" spans="1:5" hidden="1">
      <c r="A751" s="174"/>
      <c r="B751" s="179">
        <v>71251</v>
      </c>
      <c r="C751" s="190" t="s">
        <v>620</v>
      </c>
      <c r="D751" s="175" t="s">
        <v>138</v>
      </c>
      <c r="E751" s="211"/>
    </row>
    <row r="752" spans="1:5" hidden="1">
      <c r="A752" s="174"/>
      <c r="B752" s="179">
        <v>71252</v>
      </c>
      <c r="C752" s="190" t="s">
        <v>621</v>
      </c>
      <c r="D752" s="175" t="s">
        <v>138</v>
      </c>
      <c r="E752" s="211"/>
    </row>
    <row r="753" spans="1:5" hidden="1">
      <c r="A753" s="174"/>
      <c r="B753" s="179">
        <v>71253</v>
      </c>
      <c r="C753" s="190" t="s">
        <v>622</v>
      </c>
      <c r="D753" s="175" t="s">
        <v>138</v>
      </c>
      <c r="E753" s="211"/>
    </row>
    <row r="754" spans="1:5" hidden="1">
      <c r="A754" s="174"/>
      <c r="B754" s="179">
        <v>71254</v>
      </c>
      <c r="C754" s="190" t="s">
        <v>623</v>
      </c>
      <c r="D754" s="175" t="s">
        <v>138</v>
      </c>
      <c r="E754" s="211"/>
    </row>
    <row r="755" spans="1:5" hidden="1">
      <c r="A755" s="174"/>
      <c r="B755" s="179">
        <v>71255</v>
      </c>
      <c r="C755" s="190" t="s">
        <v>624</v>
      </c>
      <c r="D755" s="175" t="s">
        <v>138</v>
      </c>
      <c r="E755" s="211"/>
    </row>
    <row r="756" spans="1:5" hidden="1">
      <c r="A756" s="174"/>
      <c r="B756" s="179">
        <v>71256</v>
      </c>
      <c r="C756" s="190" t="s">
        <v>625</v>
      </c>
      <c r="D756" s="175" t="s">
        <v>138</v>
      </c>
      <c r="E756" s="211"/>
    </row>
    <row r="757" spans="1:5" hidden="1">
      <c r="A757" s="174"/>
      <c r="B757" s="179">
        <v>71257</v>
      </c>
      <c r="C757" s="190" t="s">
        <v>626</v>
      </c>
      <c r="D757" s="175" t="s">
        <v>138</v>
      </c>
      <c r="E757" s="211"/>
    </row>
    <row r="758" spans="1:5" hidden="1">
      <c r="A758" s="174"/>
      <c r="B758" s="179">
        <v>71258</v>
      </c>
      <c r="C758" s="190" t="s">
        <v>627</v>
      </c>
      <c r="D758" s="175" t="s">
        <v>138</v>
      </c>
      <c r="E758" s="211"/>
    </row>
    <row r="759" spans="1:5" hidden="1">
      <c r="A759" s="174"/>
      <c r="B759" s="179">
        <v>71267</v>
      </c>
      <c r="C759" s="190" t="s">
        <v>628</v>
      </c>
      <c r="D759" s="175" t="s">
        <v>2285</v>
      </c>
      <c r="E759" s="211"/>
    </row>
    <row r="760" spans="1:5" hidden="1">
      <c r="A760" s="174"/>
      <c r="B760" s="179">
        <v>71268</v>
      </c>
      <c r="C760" s="190" t="s">
        <v>629</v>
      </c>
      <c r="D760" s="175" t="s">
        <v>2285</v>
      </c>
      <c r="E760" s="211"/>
    </row>
    <row r="761" spans="1:5" hidden="1">
      <c r="A761" s="174"/>
      <c r="B761" s="179">
        <v>71270</v>
      </c>
      <c r="C761" s="190" t="s">
        <v>630</v>
      </c>
      <c r="D761" s="175" t="s">
        <v>2285</v>
      </c>
      <c r="E761" s="211"/>
    </row>
    <row r="762" spans="1:5" hidden="1">
      <c r="A762" s="174"/>
      <c r="B762" s="179">
        <v>71271</v>
      </c>
      <c r="C762" s="190" t="s">
        <v>631</v>
      </c>
      <c r="D762" s="175" t="s">
        <v>2285</v>
      </c>
      <c r="E762" s="211"/>
    </row>
    <row r="763" spans="1:5" hidden="1">
      <c r="A763" s="174"/>
      <c r="B763" s="179">
        <v>71275</v>
      </c>
      <c r="C763" s="190" t="s">
        <v>632</v>
      </c>
      <c r="D763" s="175" t="s">
        <v>2285</v>
      </c>
      <c r="E763" s="211"/>
    </row>
    <row r="764" spans="1:5" hidden="1">
      <c r="A764" s="174"/>
      <c r="B764" s="179">
        <v>71277</v>
      </c>
      <c r="C764" s="190" t="s">
        <v>633</v>
      </c>
      <c r="D764" s="175" t="s">
        <v>2285</v>
      </c>
      <c r="E764" s="211"/>
    </row>
    <row r="765" spans="1:5" hidden="1">
      <c r="A765" s="174"/>
      <c r="B765" s="179">
        <v>71278</v>
      </c>
      <c r="C765" s="190" t="s">
        <v>634</v>
      </c>
      <c r="D765" s="175" t="s">
        <v>2285</v>
      </c>
      <c r="E765" s="211"/>
    </row>
    <row r="766" spans="1:5" hidden="1">
      <c r="A766" s="174"/>
      <c r="B766" s="179">
        <v>71279</v>
      </c>
      <c r="C766" s="190" t="s">
        <v>635</v>
      </c>
      <c r="D766" s="175" t="s">
        <v>2285</v>
      </c>
      <c r="E766" s="211"/>
    </row>
    <row r="767" spans="1:5" hidden="1">
      <c r="A767" s="174"/>
      <c r="B767" s="179">
        <v>71280</v>
      </c>
      <c r="C767" s="190" t="s">
        <v>636</v>
      </c>
      <c r="D767" s="175" t="s">
        <v>138</v>
      </c>
      <c r="E767" s="211"/>
    </row>
    <row r="768" spans="1:5" hidden="1">
      <c r="A768" s="174"/>
      <c r="B768" s="179">
        <v>71281</v>
      </c>
      <c r="C768" s="190" t="s">
        <v>637</v>
      </c>
      <c r="D768" s="175" t="s">
        <v>138</v>
      </c>
      <c r="E768" s="211"/>
    </row>
    <row r="769" spans="1:5" hidden="1">
      <c r="A769" s="174"/>
      <c r="B769" s="179">
        <v>71282</v>
      </c>
      <c r="C769" s="190" t="s">
        <v>638</v>
      </c>
      <c r="D769" s="175" t="s">
        <v>138</v>
      </c>
      <c r="E769" s="211"/>
    </row>
    <row r="770" spans="1:5" hidden="1">
      <c r="A770" s="174"/>
      <c r="B770" s="179">
        <v>71283</v>
      </c>
      <c r="C770" s="190" t="s">
        <v>639</v>
      </c>
      <c r="D770" s="175" t="s">
        <v>138</v>
      </c>
      <c r="E770" s="211"/>
    </row>
    <row r="771" spans="1:5" hidden="1">
      <c r="A771" s="174"/>
      <c r="B771" s="179">
        <v>71290</v>
      </c>
      <c r="C771" s="190" t="s">
        <v>640</v>
      </c>
      <c r="D771" s="175" t="s">
        <v>138</v>
      </c>
      <c r="E771" s="211"/>
    </row>
    <row r="772" spans="1:5" hidden="1">
      <c r="A772" s="174"/>
      <c r="B772" s="179">
        <v>71291</v>
      </c>
      <c r="C772" s="190" t="s">
        <v>641</v>
      </c>
      <c r="D772" s="175" t="s">
        <v>138</v>
      </c>
      <c r="E772" s="211"/>
    </row>
    <row r="773" spans="1:5" hidden="1">
      <c r="A773" s="174"/>
      <c r="B773" s="179">
        <v>71292</v>
      </c>
      <c r="C773" s="190" t="s">
        <v>642</v>
      </c>
      <c r="D773" s="175" t="s">
        <v>138</v>
      </c>
      <c r="E773" s="211"/>
    </row>
    <row r="774" spans="1:5" hidden="1">
      <c r="A774" s="174"/>
      <c r="B774" s="179">
        <v>71293</v>
      </c>
      <c r="C774" s="190" t="s">
        <v>643</v>
      </c>
      <c r="D774" s="175" t="s">
        <v>138</v>
      </c>
      <c r="E774" s="211"/>
    </row>
    <row r="775" spans="1:5" hidden="1">
      <c r="A775" s="174"/>
      <c r="B775" s="179">
        <v>71294</v>
      </c>
      <c r="C775" s="190" t="s">
        <v>644</v>
      </c>
      <c r="D775" s="175" t="s">
        <v>138</v>
      </c>
      <c r="E775" s="211"/>
    </row>
    <row r="776" spans="1:5" hidden="1">
      <c r="A776" s="174"/>
      <c r="B776" s="179">
        <v>71320</v>
      </c>
      <c r="C776" s="190" t="s">
        <v>645</v>
      </c>
      <c r="D776" s="175" t="s">
        <v>2285</v>
      </c>
      <c r="E776" s="211"/>
    </row>
    <row r="777" spans="1:5" hidden="1">
      <c r="A777" s="174"/>
      <c r="B777" s="179">
        <v>71321</v>
      </c>
      <c r="C777" s="190" t="s">
        <v>646</v>
      </c>
      <c r="D777" s="175" t="s">
        <v>2285</v>
      </c>
      <c r="E777" s="211"/>
    </row>
    <row r="778" spans="1:5" hidden="1">
      <c r="A778" s="174"/>
      <c r="B778" s="179">
        <v>71329</v>
      </c>
      <c r="C778" s="190" t="s">
        <v>647</v>
      </c>
      <c r="D778" s="175" t="s">
        <v>2285</v>
      </c>
      <c r="E778" s="211"/>
    </row>
    <row r="779" spans="1:5" hidden="1">
      <c r="A779" s="174"/>
      <c r="B779" s="179">
        <v>71330</v>
      </c>
      <c r="C779" s="190" t="s">
        <v>648</v>
      </c>
      <c r="D779" s="175" t="s">
        <v>2285</v>
      </c>
      <c r="E779" s="211"/>
    </row>
    <row r="780" spans="1:5" hidden="1">
      <c r="A780" s="174"/>
      <c r="B780" s="179">
        <v>71331</v>
      </c>
      <c r="C780" s="190" t="s">
        <v>649</v>
      </c>
      <c r="D780" s="175" t="s">
        <v>2285</v>
      </c>
      <c r="E780" s="211"/>
    </row>
    <row r="781" spans="1:5" hidden="1">
      <c r="A781" s="174"/>
      <c r="B781" s="179">
        <v>71365</v>
      </c>
      <c r="C781" s="190" t="s">
        <v>650</v>
      </c>
      <c r="D781" s="175" t="s">
        <v>2285</v>
      </c>
      <c r="E781" s="211"/>
    </row>
    <row r="782" spans="1:5" hidden="1">
      <c r="A782" s="174"/>
      <c r="B782" s="179">
        <v>71371</v>
      </c>
      <c r="C782" s="190" t="s">
        <v>651</v>
      </c>
      <c r="D782" s="175" t="s">
        <v>2285</v>
      </c>
      <c r="E782" s="211"/>
    </row>
    <row r="783" spans="1:5" hidden="1">
      <c r="A783" s="174"/>
      <c r="B783" s="179">
        <v>71380</v>
      </c>
      <c r="C783" s="190" t="s">
        <v>652</v>
      </c>
      <c r="D783" s="175" t="s">
        <v>2285</v>
      </c>
      <c r="E783" s="211"/>
    </row>
    <row r="784" spans="1:5" hidden="1">
      <c r="A784" s="174"/>
      <c r="B784" s="179">
        <v>71381</v>
      </c>
      <c r="C784" s="190" t="s">
        <v>653</v>
      </c>
      <c r="D784" s="175" t="s">
        <v>2285</v>
      </c>
      <c r="E784" s="211"/>
    </row>
    <row r="785" spans="1:5" hidden="1">
      <c r="A785" s="174"/>
      <c r="B785" s="179">
        <v>71390</v>
      </c>
      <c r="C785" s="190" t="s">
        <v>654</v>
      </c>
      <c r="D785" s="175" t="s">
        <v>2285</v>
      </c>
      <c r="E785" s="211"/>
    </row>
    <row r="786" spans="1:5" hidden="1">
      <c r="A786" s="174"/>
      <c r="B786" s="179">
        <v>71391</v>
      </c>
      <c r="C786" s="190" t="s">
        <v>655</v>
      </c>
      <c r="D786" s="175" t="s">
        <v>2285</v>
      </c>
      <c r="E786" s="211"/>
    </row>
    <row r="787" spans="1:5" hidden="1">
      <c r="A787" s="174"/>
      <c r="B787" s="179">
        <v>71400</v>
      </c>
      <c r="C787" s="190" t="s">
        <v>656</v>
      </c>
      <c r="D787" s="175" t="s">
        <v>2285</v>
      </c>
      <c r="E787" s="211"/>
    </row>
    <row r="788" spans="1:5" hidden="1">
      <c r="A788" s="174"/>
      <c r="B788" s="179">
        <v>71410</v>
      </c>
      <c r="C788" s="190" t="s">
        <v>657</v>
      </c>
      <c r="D788" s="175" t="s">
        <v>2285</v>
      </c>
      <c r="E788" s="211"/>
    </row>
    <row r="789" spans="1:5">
      <c r="A789" s="178" t="s">
        <v>2302</v>
      </c>
      <c r="B789" s="179">
        <v>71411</v>
      </c>
      <c r="C789" s="190" t="s">
        <v>658</v>
      </c>
      <c r="D789" s="175" t="s">
        <v>2285</v>
      </c>
      <c r="E789" s="211">
        <f>ROUND((SUM(E790:E792)),2)</f>
        <v>4</v>
      </c>
    </row>
    <row r="790" spans="1:5">
      <c r="A790" s="182"/>
      <c r="B790" s="183"/>
      <c r="C790" s="193" t="s">
        <v>2399</v>
      </c>
      <c r="D790" s="177" t="s">
        <v>2285</v>
      </c>
      <c r="E790" s="187">
        <v>1</v>
      </c>
    </row>
    <row r="791" spans="1:5">
      <c r="A791" s="182"/>
      <c r="B791" s="183"/>
      <c r="C791" s="193" t="s">
        <v>2400</v>
      </c>
      <c r="D791" s="177" t="s">
        <v>2285</v>
      </c>
      <c r="E791" s="187">
        <v>1</v>
      </c>
    </row>
    <row r="792" spans="1:5">
      <c r="A792" s="182"/>
      <c r="B792" s="183"/>
      <c r="C792" s="193" t="s">
        <v>2401</v>
      </c>
      <c r="D792" s="177" t="s">
        <v>2285</v>
      </c>
      <c r="E792" s="187">
        <v>2</v>
      </c>
    </row>
    <row r="793" spans="1:5">
      <c r="A793" s="68"/>
      <c r="B793" s="89"/>
      <c r="C793" s="135"/>
      <c r="D793" s="69"/>
      <c r="E793" s="75"/>
    </row>
    <row r="794" spans="1:5" hidden="1">
      <c r="A794" s="68"/>
      <c r="B794" s="89">
        <v>71412</v>
      </c>
      <c r="C794" s="135" t="s">
        <v>659</v>
      </c>
      <c r="D794" s="69" t="s">
        <v>2285</v>
      </c>
      <c r="E794" s="75"/>
    </row>
    <row r="795" spans="1:5" hidden="1">
      <c r="A795" s="68"/>
      <c r="B795" s="89">
        <v>71430</v>
      </c>
      <c r="C795" s="135" t="s">
        <v>660</v>
      </c>
      <c r="D795" s="69" t="s">
        <v>2285</v>
      </c>
      <c r="E795" s="75"/>
    </row>
    <row r="796" spans="1:5" hidden="1">
      <c r="A796" s="68"/>
      <c r="B796" s="89">
        <v>71431</v>
      </c>
      <c r="C796" s="135" t="s">
        <v>661</v>
      </c>
      <c r="D796" s="69" t="s">
        <v>2285</v>
      </c>
      <c r="E796" s="75"/>
    </row>
    <row r="797" spans="1:5" hidden="1">
      <c r="A797" s="68"/>
      <c r="B797" s="89">
        <v>71432</v>
      </c>
      <c r="C797" s="135" t="s">
        <v>662</v>
      </c>
      <c r="D797" s="69" t="s">
        <v>2285</v>
      </c>
      <c r="E797" s="75"/>
    </row>
    <row r="798" spans="1:5" hidden="1">
      <c r="A798" s="68"/>
      <c r="B798" s="89">
        <v>71440</v>
      </c>
      <c r="C798" s="135" t="s">
        <v>663</v>
      </c>
      <c r="D798" s="69" t="s">
        <v>2285</v>
      </c>
      <c r="E798" s="75"/>
    </row>
    <row r="799" spans="1:5" hidden="1">
      <c r="A799" s="68"/>
      <c r="B799" s="89">
        <v>71441</v>
      </c>
      <c r="C799" s="135" t="s">
        <v>664</v>
      </c>
      <c r="D799" s="69" t="s">
        <v>2285</v>
      </c>
      <c r="E799" s="75"/>
    </row>
    <row r="800" spans="1:5" hidden="1">
      <c r="A800" s="68"/>
      <c r="B800" s="89">
        <v>71442</v>
      </c>
      <c r="C800" s="135" t="s">
        <v>665</v>
      </c>
      <c r="D800" s="69" t="s">
        <v>2285</v>
      </c>
      <c r="E800" s="75"/>
    </row>
    <row r="801" spans="1:5" hidden="1">
      <c r="A801" s="68"/>
      <c r="B801" s="89">
        <v>71443</v>
      </c>
      <c r="C801" s="135" t="s">
        <v>666</v>
      </c>
      <c r="D801" s="69" t="s">
        <v>2285</v>
      </c>
      <c r="E801" s="75"/>
    </row>
    <row r="802" spans="1:5" hidden="1">
      <c r="A802" s="68"/>
      <c r="B802" s="89">
        <v>71450</v>
      </c>
      <c r="C802" s="135" t="s">
        <v>667</v>
      </c>
      <c r="D802" s="69" t="s">
        <v>2285</v>
      </c>
      <c r="E802" s="75"/>
    </row>
    <row r="803" spans="1:5" hidden="1">
      <c r="A803" s="68"/>
      <c r="B803" s="89">
        <v>71451</v>
      </c>
      <c r="C803" s="135" t="s">
        <v>668</v>
      </c>
      <c r="D803" s="69" t="s">
        <v>2285</v>
      </c>
      <c r="E803" s="75"/>
    </row>
    <row r="804" spans="1:5" hidden="1">
      <c r="A804" s="68"/>
      <c r="B804" s="89">
        <v>71452</v>
      </c>
      <c r="C804" s="135" t="s">
        <v>669</v>
      </c>
      <c r="D804" s="69" t="s">
        <v>2285</v>
      </c>
      <c r="E804" s="75"/>
    </row>
    <row r="805" spans="1:5" hidden="1">
      <c r="A805" s="68"/>
      <c r="B805" s="89">
        <v>71455</v>
      </c>
      <c r="C805" s="135" t="s">
        <v>670</v>
      </c>
      <c r="D805" s="69" t="s">
        <v>2285</v>
      </c>
      <c r="E805" s="75"/>
    </row>
    <row r="806" spans="1:5" hidden="1">
      <c r="A806" s="68"/>
      <c r="B806" s="89">
        <v>71456</v>
      </c>
      <c r="C806" s="135" t="s">
        <v>671</v>
      </c>
      <c r="D806" s="69" t="s">
        <v>2285</v>
      </c>
      <c r="E806" s="75"/>
    </row>
    <row r="807" spans="1:5" hidden="1">
      <c r="A807" s="68"/>
      <c r="B807" s="89">
        <v>71457</v>
      </c>
      <c r="C807" s="135" t="s">
        <v>672</v>
      </c>
      <c r="D807" s="69" t="s">
        <v>2285</v>
      </c>
      <c r="E807" s="75"/>
    </row>
    <row r="808" spans="1:5" hidden="1">
      <c r="A808" s="68"/>
      <c r="B808" s="89">
        <v>71460</v>
      </c>
      <c r="C808" s="135" t="s">
        <v>673</v>
      </c>
      <c r="D808" s="69" t="s">
        <v>2285</v>
      </c>
      <c r="E808" s="75"/>
    </row>
    <row r="809" spans="1:5" hidden="1">
      <c r="A809" s="68"/>
      <c r="B809" s="89">
        <v>71461</v>
      </c>
      <c r="C809" s="135" t="s">
        <v>674</v>
      </c>
      <c r="D809" s="69" t="s">
        <v>2285</v>
      </c>
      <c r="E809" s="75"/>
    </row>
    <row r="810" spans="1:5" hidden="1">
      <c r="A810" s="68"/>
      <c r="B810" s="89">
        <v>71462</v>
      </c>
      <c r="C810" s="135" t="s">
        <v>675</v>
      </c>
      <c r="D810" s="69" t="s">
        <v>2285</v>
      </c>
      <c r="E810" s="75"/>
    </row>
    <row r="811" spans="1:5" hidden="1">
      <c r="A811" s="68"/>
      <c r="B811" s="89">
        <v>71463</v>
      </c>
      <c r="C811" s="135" t="s">
        <v>676</v>
      </c>
      <c r="D811" s="69" t="s">
        <v>2285</v>
      </c>
      <c r="E811" s="75"/>
    </row>
    <row r="812" spans="1:5" hidden="1">
      <c r="A812" s="68"/>
      <c r="B812" s="89">
        <v>71464</v>
      </c>
      <c r="C812" s="135" t="s">
        <v>677</v>
      </c>
      <c r="D812" s="69" t="s">
        <v>2285</v>
      </c>
      <c r="E812" s="75"/>
    </row>
    <row r="813" spans="1:5" hidden="1">
      <c r="A813" s="68"/>
      <c r="B813" s="89">
        <v>71465</v>
      </c>
      <c r="C813" s="135" t="s">
        <v>678</v>
      </c>
      <c r="D813" s="69" t="s">
        <v>2285</v>
      </c>
      <c r="E813" s="75"/>
    </row>
    <row r="814" spans="1:5" hidden="1">
      <c r="A814" s="68"/>
      <c r="B814" s="89">
        <v>71470</v>
      </c>
      <c r="C814" s="135" t="s">
        <v>679</v>
      </c>
      <c r="D814" s="69" t="s">
        <v>2285</v>
      </c>
      <c r="E814" s="75"/>
    </row>
    <row r="815" spans="1:5" hidden="1">
      <c r="A815" s="68"/>
      <c r="B815" s="89">
        <v>71471</v>
      </c>
      <c r="C815" s="135" t="s">
        <v>680</v>
      </c>
      <c r="D815" s="69" t="s">
        <v>2285</v>
      </c>
      <c r="E815" s="75"/>
    </row>
    <row r="816" spans="1:5" hidden="1">
      <c r="A816" s="68"/>
      <c r="B816" s="89">
        <v>71472</v>
      </c>
      <c r="C816" s="135" t="s">
        <v>681</v>
      </c>
      <c r="D816" s="69" t="s">
        <v>2285</v>
      </c>
      <c r="E816" s="75"/>
    </row>
    <row r="817" spans="1:5" hidden="1">
      <c r="A817" s="68"/>
      <c r="B817" s="89">
        <v>71473</v>
      </c>
      <c r="C817" s="135" t="s">
        <v>682</v>
      </c>
      <c r="D817" s="69" t="s">
        <v>2285</v>
      </c>
      <c r="E817" s="75"/>
    </row>
    <row r="818" spans="1:5" hidden="1">
      <c r="A818" s="68"/>
      <c r="B818" s="89">
        <v>71474</v>
      </c>
      <c r="C818" s="135" t="s">
        <v>683</v>
      </c>
      <c r="D818" s="69" t="s">
        <v>2285</v>
      </c>
      <c r="E818" s="75"/>
    </row>
    <row r="819" spans="1:5" hidden="1">
      <c r="A819" s="68"/>
      <c r="B819" s="89">
        <v>71476</v>
      </c>
      <c r="C819" s="135" t="s">
        <v>684</v>
      </c>
      <c r="D819" s="69" t="s">
        <v>2285</v>
      </c>
      <c r="E819" s="75"/>
    </row>
    <row r="820" spans="1:5" hidden="1">
      <c r="A820" s="68"/>
      <c r="B820" s="89">
        <v>71480</v>
      </c>
      <c r="C820" s="135" t="s">
        <v>685</v>
      </c>
      <c r="D820" s="69" t="s">
        <v>2285</v>
      </c>
      <c r="E820" s="75"/>
    </row>
    <row r="821" spans="1:5" hidden="1">
      <c r="A821" s="68"/>
      <c r="B821" s="89">
        <v>71481</v>
      </c>
      <c r="C821" s="135" t="s">
        <v>686</v>
      </c>
      <c r="D821" s="69" t="s">
        <v>2285</v>
      </c>
      <c r="E821" s="75"/>
    </row>
    <row r="822" spans="1:5" hidden="1">
      <c r="A822" s="68"/>
      <c r="B822" s="89">
        <v>71490</v>
      </c>
      <c r="C822" s="135" t="s">
        <v>687</v>
      </c>
      <c r="D822" s="69" t="s">
        <v>2285</v>
      </c>
      <c r="E822" s="75"/>
    </row>
    <row r="823" spans="1:5" hidden="1">
      <c r="A823" s="68"/>
      <c r="B823" s="89">
        <v>71491</v>
      </c>
      <c r="C823" s="135" t="s">
        <v>688</v>
      </c>
      <c r="D823" s="69" t="s">
        <v>2285</v>
      </c>
      <c r="E823" s="75"/>
    </row>
    <row r="824" spans="1:5" hidden="1">
      <c r="A824" s="68"/>
      <c r="B824" s="89">
        <v>71492</v>
      </c>
      <c r="C824" s="135" t="s">
        <v>689</v>
      </c>
      <c r="D824" s="69" t="s">
        <v>2285</v>
      </c>
      <c r="E824" s="75"/>
    </row>
    <row r="825" spans="1:5" hidden="1">
      <c r="A825" s="68"/>
      <c r="B825" s="89">
        <v>71500</v>
      </c>
      <c r="C825" s="135" t="s">
        <v>690</v>
      </c>
      <c r="D825" s="69" t="s">
        <v>2285</v>
      </c>
      <c r="E825" s="75"/>
    </row>
    <row r="826" spans="1:5" hidden="1">
      <c r="A826" s="68"/>
      <c r="B826" s="89">
        <v>71510</v>
      </c>
      <c r="C826" s="135" t="s">
        <v>691</v>
      </c>
      <c r="D826" s="69" t="s">
        <v>2285</v>
      </c>
      <c r="E826" s="75"/>
    </row>
    <row r="827" spans="1:5" hidden="1">
      <c r="A827" s="68"/>
      <c r="B827" s="89">
        <v>71520</v>
      </c>
      <c r="C827" s="135" t="s">
        <v>692</v>
      </c>
      <c r="D827" s="69" t="s">
        <v>2285</v>
      </c>
      <c r="E827" s="75"/>
    </row>
    <row r="828" spans="1:5" hidden="1">
      <c r="A828" s="68"/>
      <c r="B828" s="89">
        <v>71521</v>
      </c>
      <c r="C828" s="135" t="s">
        <v>693</v>
      </c>
      <c r="D828" s="69" t="s">
        <v>2285</v>
      </c>
      <c r="E828" s="75"/>
    </row>
    <row r="829" spans="1:5" hidden="1">
      <c r="A829" s="68"/>
      <c r="B829" s="89">
        <v>71522</v>
      </c>
      <c r="C829" s="135" t="s">
        <v>694</v>
      </c>
      <c r="D829" s="69" t="s">
        <v>2285</v>
      </c>
      <c r="E829" s="75"/>
    </row>
    <row r="830" spans="1:5" hidden="1">
      <c r="A830" s="68"/>
      <c r="B830" s="89">
        <v>71523</v>
      </c>
      <c r="C830" s="135" t="s">
        <v>695</v>
      </c>
      <c r="D830" s="69" t="s">
        <v>2285</v>
      </c>
      <c r="E830" s="75"/>
    </row>
    <row r="831" spans="1:5" hidden="1">
      <c r="A831" s="68"/>
      <c r="B831" s="89">
        <v>71524</v>
      </c>
      <c r="C831" s="135" t="s">
        <v>696</v>
      </c>
      <c r="D831" s="69" t="s">
        <v>2285</v>
      </c>
      <c r="E831" s="75"/>
    </row>
    <row r="832" spans="1:5" hidden="1">
      <c r="A832" s="68"/>
      <c r="B832" s="89">
        <v>71525</v>
      </c>
      <c r="C832" s="135" t="s">
        <v>697</v>
      </c>
      <c r="D832" s="69" t="s">
        <v>2285</v>
      </c>
      <c r="E832" s="75"/>
    </row>
    <row r="833" spans="1:5" hidden="1">
      <c r="A833" s="68"/>
      <c r="B833" s="89">
        <v>71526</v>
      </c>
      <c r="C833" s="135" t="s">
        <v>698</v>
      </c>
      <c r="D833" s="69" t="s">
        <v>2285</v>
      </c>
      <c r="E833" s="75"/>
    </row>
    <row r="834" spans="1:5" hidden="1">
      <c r="A834" s="68"/>
      <c r="B834" s="89">
        <v>71527</v>
      </c>
      <c r="C834" s="135" t="s">
        <v>699</v>
      </c>
      <c r="D834" s="69" t="s">
        <v>2285</v>
      </c>
      <c r="E834" s="75"/>
    </row>
    <row r="835" spans="1:5" hidden="1">
      <c r="A835" s="68"/>
      <c r="B835" s="89">
        <v>71528</v>
      </c>
      <c r="C835" s="135" t="s">
        <v>700</v>
      </c>
      <c r="D835" s="69" t="s">
        <v>2285</v>
      </c>
      <c r="E835" s="75"/>
    </row>
    <row r="836" spans="1:5" hidden="1">
      <c r="A836" s="68"/>
      <c r="B836" s="89">
        <v>71537</v>
      </c>
      <c r="C836" s="135" t="s">
        <v>2048</v>
      </c>
      <c r="D836" s="69" t="s">
        <v>2285</v>
      </c>
      <c r="E836" s="75"/>
    </row>
    <row r="837" spans="1:5" hidden="1">
      <c r="A837" s="68"/>
      <c r="B837" s="89">
        <v>71538</v>
      </c>
      <c r="C837" s="135" t="s">
        <v>2049</v>
      </c>
      <c r="D837" s="69" t="s">
        <v>2285</v>
      </c>
      <c r="E837" s="75"/>
    </row>
    <row r="838" spans="1:5" hidden="1">
      <c r="A838" s="68"/>
      <c r="B838" s="89">
        <v>71539</v>
      </c>
      <c r="C838" s="135" t="s">
        <v>2050</v>
      </c>
      <c r="D838" s="69" t="s">
        <v>2285</v>
      </c>
      <c r="E838" s="75"/>
    </row>
    <row r="839" spans="1:5" hidden="1">
      <c r="A839" s="68"/>
      <c r="B839" s="89">
        <v>71540</v>
      </c>
      <c r="C839" s="135" t="s">
        <v>2051</v>
      </c>
      <c r="D839" s="69" t="s">
        <v>2285</v>
      </c>
      <c r="E839" s="75"/>
    </row>
    <row r="840" spans="1:5" hidden="1">
      <c r="A840" s="68"/>
      <c r="B840" s="89">
        <v>71541</v>
      </c>
      <c r="C840" s="135" t="s">
        <v>2052</v>
      </c>
      <c r="D840" s="69" t="s">
        <v>2285</v>
      </c>
      <c r="E840" s="75"/>
    </row>
    <row r="841" spans="1:5" hidden="1">
      <c r="A841" s="68"/>
      <c r="B841" s="89">
        <v>71542</v>
      </c>
      <c r="C841" s="135" t="s">
        <v>2053</v>
      </c>
      <c r="D841" s="69" t="s">
        <v>2285</v>
      </c>
      <c r="E841" s="75"/>
    </row>
    <row r="842" spans="1:5" hidden="1">
      <c r="A842" s="68"/>
      <c r="B842" s="89">
        <v>71543</v>
      </c>
      <c r="C842" s="135" t="s">
        <v>2054</v>
      </c>
      <c r="D842" s="69" t="s">
        <v>2285</v>
      </c>
      <c r="E842" s="75"/>
    </row>
    <row r="843" spans="1:5" hidden="1">
      <c r="A843" s="68"/>
      <c r="B843" s="89">
        <v>71560</v>
      </c>
      <c r="C843" s="135" t="s">
        <v>701</v>
      </c>
      <c r="D843" s="69" t="s">
        <v>2285</v>
      </c>
      <c r="E843" s="75"/>
    </row>
    <row r="844" spans="1:5" hidden="1">
      <c r="A844" s="68"/>
      <c r="B844" s="89">
        <v>71561</v>
      </c>
      <c r="C844" s="135" t="s">
        <v>702</v>
      </c>
      <c r="D844" s="69" t="s">
        <v>2285</v>
      </c>
      <c r="E844" s="75"/>
    </row>
    <row r="845" spans="1:5" hidden="1">
      <c r="A845" s="68"/>
      <c r="B845" s="89">
        <v>71562</v>
      </c>
      <c r="C845" s="135" t="s">
        <v>703</v>
      </c>
      <c r="D845" s="69" t="s">
        <v>2285</v>
      </c>
      <c r="E845" s="75"/>
    </row>
    <row r="846" spans="1:5" hidden="1">
      <c r="A846" s="68"/>
      <c r="B846" s="89">
        <v>71590</v>
      </c>
      <c r="C846" s="135" t="s">
        <v>704</v>
      </c>
      <c r="D846" s="69" t="s">
        <v>2285</v>
      </c>
      <c r="E846" s="75"/>
    </row>
    <row r="847" spans="1:5" hidden="1">
      <c r="A847" s="68"/>
      <c r="B847" s="89">
        <v>71591</v>
      </c>
      <c r="C847" s="135" t="s">
        <v>705</v>
      </c>
      <c r="D847" s="69" t="s">
        <v>2285</v>
      </c>
      <c r="E847" s="75"/>
    </row>
    <row r="848" spans="1:5" hidden="1">
      <c r="A848" s="68"/>
      <c r="B848" s="89">
        <v>71592</v>
      </c>
      <c r="C848" s="135" t="s">
        <v>706</v>
      </c>
      <c r="D848" s="69" t="s">
        <v>2285</v>
      </c>
      <c r="E848" s="75"/>
    </row>
    <row r="849" spans="1:5" hidden="1">
      <c r="A849" s="68"/>
      <c r="B849" s="89">
        <v>71598</v>
      </c>
      <c r="C849" s="135" t="s">
        <v>707</v>
      </c>
      <c r="D849" s="69" t="s">
        <v>2285</v>
      </c>
      <c r="E849" s="75"/>
    </row>
    <row r="850" spans="1:5" hidden="1">
      <c r="A850" s="68"/>
      <c r="B850" s="89">
        <v>71603</v>
      </c>
      <c r="C850" s="135" t="s">
        <v>2162</v>
      </c>
      <c r="D850" s="69" t="s">
        <v>2285</v>
      </c>
      <c r="E850" s="75"/>
    </row>
    <row r="851" spans="1:5" hidden="1">
      <c r="A851" s="68"/>
      <c r="B851" s="89">
        <v>71609</v>
      </c>
      <c r="C851" s="135" t="s">
        <v>708</v>
      </c>
      <c r="D851" s="69" t="s">
        <v>2285</v>
      </c>
      <c r="E851" s="75"/>
    </row>
    <row r="852" spans="1:5" ht="26.4" hidden="1">
      <c r="A852" s="68"/>
      <c r="B852" s="89">
        <v>71610</v>
      </c>
      <c r="C852" s="135" t="s">
        <v>709</v>
      </c>
      <c r="D852" s="69" t="s">
        <v>2285</v>
      </c>
      <c r="E852" s="75"/>
    </row>
    <row r="853" spans="1:5" ht="26.4" hidden="1">
      <c r="A853" s="68"/>
      <c r="B853" s="89">
        <v>71612</v>
      </c>
      <c r="C853" s="135" t="s">
        <v>710</v>
      </c>
      <c r="D853" s="69" t="s">
        <v>2285</v>
      </c>
      <c r="E853" s="75"/>
    </row>
    <row r="854" spans="1:5" ht="26.4" hidden="1">
      <c r="A854" s="68"/>
      <c r="B854" s="89">
        <v>71613</v>
      </c>
      <c r="C854" s="135" t="s">
        <v>711</v>
      </c>
      <c r="D854" s="69" t="s">
        <v>2285</v>
      </c>
      <c r="E854" s="75"/>
    </row>
    <row r="855" spans="1:5" hidden="1">
      <c r="A855" s="68"/>
      <c r="B855" s="89">
        <v>71614</v>
      </c>
      <c r="C855" s="135" t="s">
        <v>712</v>
      </c>
      <c r="D855" s="69" t="s">
        <v>2285</v>
      </c>
      <c r="E855" s="75"/>
    </row>
    <row r="856" spans="1:5" hidden="1">
      <c r="A856" s="68"/>
      <c r="B856" s="89">
        <v>71615</v>
      </c>
      <c r="C856" s="135" t="s">
        <v>713</v>
      </c>
      <c r="D856" s="69" t="s">
        <v>2285</v>
      </c>
      <c r="E856" s="75"/>
    </row>
    <row r="857" spans="1:5" ht="26.4" hidden="1">
      <c r="A857" s="68"/>
      <c r="B857" s="89">
        <v>71626</v>
      </c>
      <c r="C857" s="135" t="s">
        <v>714</v>
      </c>
      <c r="D857" s="69" t="s">
        <v>2285</v>
      </c>
      <c r="E857" s="75"/>
    </row>
    <row r="858" spans="1:5" ht="26.4" hidden="1">
      <c r="A858" s="68"/>
      <c r="B858" s="89">
        <v>71627</v>
      </c>
      <c r="C858" s="135" t="s">
        <v>715</v>
      </c>
      <c r="D858" s="69" t="s">
        <v>2285</v>
      </c>
      <c r="E858" s="75"/>
    </row>
    <row r="859" spans="1:5" ht="26.4" hidden="1">
      <c r="A859" s="68"/>
      <c r="B859" s="89">
        <v>71630</v>
      </c>
      <c r="C859" s="135" t="s">
        <v>716</v>
      </c>
      <c r="D859" s="69" t="s">
        <v>2285</v>
      </c>
      <c r="E859" s="75"/>
    </row>
    <row r="860" spans="1:5" hidden="1">
      <c r="A860" s="68"/>
      <c r="B860" s="89">
        <v>71640</v>
      </c>
      <c r="C860" s="135" t="s">
        <v>717</v>
      </c>
      <c r="D860" s="69" t="s">
        <v>2285</v>
      </c>
      <c r="E860" s="75"/>
    </row>
    <row r="861" spans="1:5" hidden="1">
      <c r="A861" s="68"/>
      <c r="B861" s="89">
        <v>71642</v>
      </c>
      <c r="C861" s="135" t="s">
        <v>718</v>
      </c>
      <c r="D861" s="69" t="s">
        <v>2285</v>
      </c>
      <c r="E861" s="75"/>
    </row>
    <row r="862" spans="1:5" hidden="1">
      <c r="A862" s="68"/>
      <c r="B862" s="89">
        <v>71645</v>
      </c>
      <c r="C862" s="135" t="s">
        <v>719</v>
      </c>
      <c r="D862" s="69" t="s">
        <v>2285</v>
      </c>
      <c r="E862" s="75"/>
    </row>
    <row r="863" spans="1:5" hidden="1">
      <c r="A863" s="68"/>
      <c r="B863" s="89">
        <v>71655</v>
      </c>
      <c r="C863" s="135" t="s">
        <v>720</v>
      </c>
      <c r="D863" s="69" t="s">
        <v>2285</v>
      </c>
      <c r="E863" s="75"/>
    </row>
    <row r="864" spans="1:5" hidden="1">
      <c r="A864" s="68"/>
      <c r="B864" s="89">
        <v>71660</v>
      </c>
      <c r="C864" s="135" t="s">
        <v>721</v>
      </c>
      <c r="D864" s="69" t="s">
        <v>2285</v>
      </c>
      <c r="E864" s="75"/>
    </row>
    <row r="865" spans="1:5" hidden="1">
      <c r="A865" s="68"/>
      <c r="B865" s="89">
        <v>71661</v>
      </c>
      <c r="C865" s="135" t="s">
        <v>2163</v>
      </c>
      <c r="D865" s="69" t="s">
        <v>2285</v>
      </c>
      <c r="E865" s="75"/>
    </row>
    <row r="866" spans="1:5" hidden="1">
      <c r="A866" s="68"/>
      <c r="B866" s="89">
        <v>71670</v>
      </c>
      <c r="C866" s="135" t="s">
        <v>722</v>
      </c>
      <c r="D866" s="69" t="s">
        <v>2285</v>
      </c>
      <c r="E866" s="75"/>
    </row>
    <row r="867" spans="1:5" ht="26.4" hidden="1">
      <c r="A867" s="68"/>
      <c r="B867" s="89">
        <v>71679</v>
      </c>
      <c r="C867" s="135" t="s">
        <v>723</v>
      </c>
      <c r="D867" s="69" t="s">
        <v>2285</v>
      </c>
      <c r="E867" s="75"/>
    </row>
    <row r="868" spans="1:5" hidden="1">
      <c r="A868" s="68"/>
      <c r="B868" s="89">
        <v>71682</v>
      </c>
      <c r="C868" s="135" t="s">
        <v>724</v>
      </c>
      <c r="D868" s="69" t="s">
        <v>2285</v>
      </c>
      <c r="E868" s="75"/>
    </row>
    <row r="869" spans="1:5" hidden="1">
      <c r="A869" s="68"/>
      <c r="B869" s="89">
        <v>71683</v>
      </c>
      <c r="C869" s="135" t="s">
        <v>725</v>
      </c>
      <c r="D869" s="69" t="s">
        <v>2285</v>
      </c>
      <c r="E869" s="75"/>
    </row>
    <row r="870" spans="1:5" hidden="1">
      <c r="A870" s="68"/>
      <c r="B870" s="89">
        <v>71684</v>
      </c>
      <c r="C870" s="135" t="s">
        <v>726</v>
      </c>
      <c r="D870" s="69" t="s">
        <v>2285</v>
      </c>
      <c r="E870" s="75"/>
    </row>
    <row r="871" spans="1:5" hidden="1">
      <c r="A871" s="68"/>
      <c r="B871" s="89">
        <v>71685</v>
      </c>
      <c r="C871" s="135" t="s">
        <v>727</v>
      </c>
      <c r="D871" s="69" t="s">
        <v>2285</v>
      </c>
      <c r="E871" s="75"/>
    </row>
    <row r="872" spans="1:5" hidden="1">
      <c r="A872" s="68"/>
      <c r="B872" s="89">
        <v>71686</v>
      </c>
      <c r="C872" s="135" t="s">
        <v>728</v>
      </c>
      <c r="D872" s="69" t="s">
        <v>2285</v>
      </c>
      <c r="E872" s="75"/>
    </row>
    <row r="873" spans="1:5" hidden="1">
      <c r="A873" s="68"/>
      <c r="B873" s="89">
        <v>71687</v>
      </c>
      <c r="C873" s="135" t="s">
        <v>729</v>
      </c>
      <c r="D873" s="69" t="s">
        <v>2285</v>
      </c>
      <c r="E873" s="75"/>
    </row>
    <row r="874" spans="1:5" hidden="1">
      <c r="A874" s="68"/>
      <c r="B874" s="89">
        <v>71688</v>
      </c>
      <c r="C874" s="135" t="s">
        <v>730</v>
      </c>
      <c r="D874" s="69" t="s">
        <v>2285</v>
      </c>
      <c r="E874" s="75"/>
    </row>
    <row r="875" spans="1:5" hidden="1">
      <c r="A875" s="68"/>
      <c r="B875" s="89">
        <v>71689</v>
      </c>
      <c r="C875" s="135" t="s">
        <v>731</v>
      </c>
      <c r="D875" s="69" t="s">
        <v>2285</v>
      </c>
      <c r="E875" s="75"/>
    </row>
    <row r="876" spans="1:5" ht="26.4" hidden="1">
      <c r="A876" s="68"/>
      <c r="B876" s="89">
        <v>71690</v>
      </c>
      <c r="C876" s="135" t="s">
        <v>2164</v>
      </c>
      <c r="D876" s="69" t="s">
        <v>2285</v>
      </c>
      <c r="E876" s="75"/>
    </row>
    <row r="877" spans="1:5" ht="26.4" hidden="1">
      <c r="A877" s="68"/>
      <c r="B877" s="89">
        <v>71691</v>
      </c>
      <c r="C877" s="135" t="s">
        <v>2165</v>
      </c>
      <c r="D877" s="69" t="s">
        <v>2285</v>
      </c>
      <c r="E877" s="75"/>
    </row>
    <row r="878" spans="1:5" ht="26.4" hidden="1">
      <c r="A878" s="68"/>
      <c r="B878" s="89">
        <v>71692</v>
      </c>
      <c r="C878" s="135" t="s">
        <v>2166</v>
      </c>
      <c r="D878" s="69" t="s">
        <v>2285</v>
      </c>
      <c r="E878" s="75"/>
    </row>
    <row r="879" spans="1:5" ht="26.4" hidden="1">
      <c r="A879" s="68"/>
      <c r="B879" s="89">
        <v>71693</v>
      </c>
      <c r="C879" s="135" t="s">
        <v>2167</v>
      </c>
      <c r="D879" s="69" t="s">
        <v>2285</v>
      </c>
      <c r="E879" s="75"/>
    </row>
    <row r="880" spans="1:5" hidden="1">
      <c r="A880" s="68"/>
      <c r="B880" s="89">
        <v>71694</v>
      </c>
      <c r="C880" s="135" t="s">
        <v>2168</v>
      </c>
      <c r="D880" s="69" t="s">
        <v>2285</v>
      </c>
      <c r="E880" s="75"/>
    </row>
    <row r="881" spans="1:5" ht="26.4" hidden="1">
      <c r="A881" s="68"/>
      <c r="B881" s="89">
        <v>71695</v>
      </c>
      <c r="C881" s="135" t="s">
        <v>2169</v>
      </c>
      <c r="D881" s="69" t="s">
        <v>2285</v>
      </c>
      <c r="E881" s="75"/>
    </row>
    <row r="882" spans="1:5" ht="26.4" hidden="1">
      <c r="A882" s="68"/>
      <c r="B882" s="89">
        <v>71696</v>
      </c>
      <c r="C882" s="135" t="s">
        <v>2170</v>
      </c>
      <c r="D882" s="69" t="s">
        <v>2285</v>
      </c>
      <c r="E882" s="75"/>
    </row>
    <row r="883" spans="1:5" ht="26.4" hidden="1">
      <c r="A883" s="68"/>
      <c r="B883" s="89">
        <v>71697</v>
      </c>
      <c r="C883" s="135" t="s">
        <v>2171</v>
      </c>
      <c r="D883" s="69" t="s">
        <v>2285</v>
      </c>
      <c r="E883" s="75"/>
    </row>
    <row r="884" spans="1:5" hidden="1">
      <c r="A884" s="68"/>
      <c r="B884" s="89">
        <v>71698</v>
      </c>
      <c r="C884" s="135" t="s">
        <v>2172</v>
      </c>
      <c r="D884" s="69" t="s">
        <v>2285</v>
      </c>
      <c r="E884" s="75"/>
    </row>
    <row r="885" spans="1:5" hidden="1">
      <c r="A885" s="68"/>
      <c r="B885" s="89">
        <v>71699</v>
      </c>
      <c r="C885" s="135" t="s">
        <v>2173</v>
      </c>
      <c r="D885" s="69" t="s">
        <v>2285</v>
      </c>
      <c r="E885" s="75"/>
    </row>
    <row r="886" spans="1:5" hidden="1">
      <c r="A886" s="68"/>
      <c r="B886" s="89">
        <v>71700</v>
      </c>
      <c r="C886" s="135" t="s">
        <v>732</v>
      </c>
      <c r="D886" s="69" t="s">
        <v>2285</v>
      </c>
      <c r="E886" s="75"/>
    </row>
    <row r="887" spans="1:5" hidden="1">
      <c r="A887" s="68"/>
      <c r="B887" s="89">
        <v>71701</v>
      </c>
      <c r="C887" s="135" t="s">
        <v>733</v>
      </c>
      <c r="D887" s="69" t="s">
        <v>2285</v>
      </c>
      <c r="E887" s="75"/>
    </row>
    <row r="888" spans="1:5" hidden="1">
      <c r="A888" s="68"/>
      <c r="B888" s="89">
        <v>71702</v>
      </c>
      <c r="C888" s="135" t="s">
        <v>734</v>
      </c>
      <c r="D888" s="69" t="s">
        <v>2285</v>
      </c>
      <c r="E888" s="75"/>
    </row>
    <row r="889" spans="1:5" hidden="1">
      <c r="A889" s="68"/>
      <c r="B889" s="89">
        <v>71703</v>
      </c>
      <c r="C889" s="135" t="s">
        <v>735</v>
      </c>
      <c r="D889" s="69" t="s">
        <v>2285</v>
      </c>
      <c r="E889" s="75"/>
    </row>
    <row r="890" spans="1:5" hidden="1">
      <c r="A890" s="68"/>
      <c r="B890" s="89">
        <v>71704</v>
      </c>
      <c r="C890" s="135" t="s">
        <v>736</v>
      </c>
      <c r="D890" s="69" t="s">
        <v>2285</v>
      </c>
      <c r="E890" s="75"/>
    </row>
    <row r="891" spans="1:5" hidden="1">
      <c r="A891" s="68"/>
      <c r="B891" s="89">
        <v>71705</v>
      </c>
      <c r="C891" s="135" t="s">
        <v>737</v>
      </c>
      <c r="D891" s="69" t="s">
        <v>2285</v>
      </c>
      <c r="E891" s="75"/>
    </row>
    <row r="892" spans="1:5" hidden="1">
      <c r="A892" s="68"/>
      <c r="B892" s="89">
        <v>71706</v>
      </c>
      <c r="C892" s="135" t="s">
        <v>738</v>
      </c>
      <c r="D892" s="69" t="s">
        <v>2285</v>
      </c>
      <c r="E892" s="75"/>
    </row>
    <row r="893" spans="1:5" hidden="1">
      <c r="A893" s="68"/>
      <c r="B893" s="89">
        <v>71707</v>
      </c>
      <c r="C893" s="135" t="s">
        <v>739</v>
      </c>
      <c r="D893" s="69" t="s">
        <v>2285</v>
      </c>
      <c r="E893" s="75"/>
    </row>
    <row r="894" spans="1:5" hidden="1">
      <c r="A894" s="68"/>
      <c r="B894" s="89">
        <v>71708</v>
      </c>
      <c r="C894" s="135" t="s">
        <v>740</v>
      </c>
      <c r="D894" s="69" t="s">
        <v>2285</v>
      </c>
      <c r="E894" s="75"/>
    </row>
    <row r="895" spans="1:5" hidden="1">
      <c r="A895" s="68"/>
      <c r="B895" s="89">
        <v>71710</v>
      </c>
      <c r="C895" s="135" t="s">
        <v>741</v>
      </c>
      <c r="D895" s="69" t="s">
        <v>2285</v>
      </c>
      <c r="E895" s="75"/>
    </row>
    <row r="896" spans="1:5" hidden="1">
      <c r="A896" s="68"/>
      <c r="B896" s="89">
        <v>71720</v>
      </c>
      <c r="C896" s="135" t="s">
        <v>742</v>
      </c>
      <c r="D896" s="69" t="s">
        <v>2285</v>
      </c>
      <c r="E896" s="75"/>
    </row>
    <row r="897" spans="1:5" hidden="1">
      <c r="A897" s="68"/>
      <c r="B897" s="89">
        <v>71721</v>
      </c>
      <c r="C897" s="135" t="s">
        <v>743</v>
      </c>
      <c r="D897" s="69" t="s">
        <v>2285</v>
      </c>
      <c r="E897" s="75"/>
    </row>
    <row r="898" spans="1:5" hidden="1">
      <c r="A898" s="68"/>
      <c r="B898" s="89">
        <v>71722</v>
      </c>
      <c r="C898" s="135" t="s">
        <v>744</v>
      </c>
      <c r="D898" s="69" t="s">
        <v>2285</v>
      </c>
      <c r="E898" s="75"/>
    </row>
    <row r="899" spans="1:5" hidden="1">
      <c r="A899" s="68"/>
      <c r="B899" s="89">
        <v>71723</v>
      </c>
      <c r="C899" s="135" t="s">
        <v>745</v>
      </c>
      <c r="D899" s="69" t="s">
        <v>2285</v>
      </c>
      <c r="E899" s="75"/>
    </row>
    <row r="900" spans="1:5" hidden="1">
      <c r="A900" s="68"/>
      <c r="B900" s="89">
        <v>71724</v>
      </c>
      <c r="C900" s="135" t="s">
        <v>746</v>
      </c>
      <c r="D900" s="69" t="s">
        <v>2285</v>
      </c>
      <c r="E900" s="75"/>
    </row>
    <row r="901" spans="1:5" hidden="1">
      <c r="A901" s="68"/>
      <c r="B901" s="89">
        <v>71725</v>
      </c>
      <c r="C901" s="135" t="s">
        <v>747</v>
      </c>
      <c r="D901" s="69" t="s">
        <v>2285</v>
      </c>
      <c r="E901" s="75"/>
    </row>
    <row r="902" spans="1:5" hidden="1">
      <c r="A902" s="68"/>
      <c r="B902" s="89">
        <v>71726</v>
      </c>
      <c r="C902" s="135" t="s">
        <v>748</v>
      </c>
      <c r="D902" s="69" t="s">
        <v>2285</v>
      </c>
      <c r="E902" s="75"/>
    </row>
    <row r="903" spans="1:5" hidden="1">
      <c r="A903" s="68"/>
      <c r="B903" s="89">
        <v>71727</v>
      </c>
      <c r="C903" s="135" t="s">
        <v>749</v>
      </c>
      <c r="D903" s="69" t="s">
        <v>2285</v>
      </c>
      <c r="E903" s="75"/>
    </row>
    <row r="904" spans="1:5" hidden="1">
      <c r="A904" s="68"/>
      <c r="B904" s="89">
        <v>71728</v>
      </c>
      <c r="C904" s="135" t="s">
        <v>750</v>
      </c>
      <c r="D904" s="69" t="s">
        <v>2285</v>
      </c>
      <c r="E904" s="75"/>
    </row>
    <row r="905" spans="1:5" hidden="1">
      <c r="A905" s="68"/>
      <c r="B905" s="89">
        <v>71740</v>
      </c>
      <c r="C905" s="135" t="s">
        <v>751</v>
      </c>
      <c r="D905" s="69" t="s">
        <v>2285</v>
      </c>
      <c r="E905" s="75"/>
    </row>
    <row r="906" spans="1:5" hidden="1">
      <c r="A906" s="68"/>
      <c r="B906" s="89">
        <v>71741</v>
      </c>
      <c r="C906" s="135" t="s">
        <v>752</v>
      </c>
      <c r="D906" s="69" t="s">
        <v>2285</v>
      </c>
      <c r="E906" s="75"/>
    </row>
    <row r="907" spans="1:5" hidden="1">
      <c r="A907" s="68"/>
      <c r="B907" s="89">
        <v>71742</v>
      </c>
      <c r="C907" s="135" t="s">
        <v>753</v>
      </c>
      <c r="D907" s="69" t="s">
        <v>2285</v>
      </c>
      <c r="E907" s="75"/>
    </row>
    <row r="908" spans="1:5" hidden="1">
      <c r="A908" s="68"/>
      <c r="B908" s="89">
        <v>71743</v>
      </c>
      <c r="C908" s="135" t="s">
        <v>754</v>
      </c>
      <c r="D908" s="69" t="s">
        <v>2285</v>
      </c>
      <c r="E908" s="75"/>
    </row>
    <row r="909" spans="1:5" hidden="1">
      <c r="A909" s="68"/>
      <c r="B909" s="89">
        <v>71744</v>
      </c>
      <c r="C909" s="135" t="s">
        <v>755</v>
      </c>
      <c r="D909" s="69" t="s">
        <v>2285</v>
      </c>
      <c r="E909" s="75"/>
    </row>
    <row r="910" spans="1:5" hidden="1">
      <c r="A910" s="68"/>
      <c r="B910" s="89">
        <v>71745</v>
      </c>
      <c r="C910" s="135" t="s">
        <v>756</v>
      </c>
      <c r="D910" s="69" t="s">
        <v>2285</v>
      </c>
      <c r="E910" s="75"/>
    </row>
    <row r="911" spans="1:5" hidden="1">
      <c r="A911" s="68"/>
      <c r="B911" s="89">
        <v>71746</v>
      </c>
      <c r="C911" s="135" t="s">
        <v>757</v>
      </c>
      <c r="D911" s="69" t="s">
        <v>2285</v>
      </c>
      <c r="E911" s="75"/>
    </row>
    <row r="912" spans="1:5" hidden="1">
      <c r="A912" s="68"/>
      <c r="B912" s="89">
        <v>71747</v>
      </c>
      <c r="C912" s="135" t="s">
        <v>758</v>
      </c>
      <c r="D912" s="69" t="s">
        <v>2285</v>
      </c>
      <c r="E912" s="75"/>
    </row>
    <row r="913" spans="1:5" hidden="1">
      <c r="A913" s="68"/>
      <c r="B913" s="89">
        <v>71748</v>
      </c>
      <c r="C913" s="135" t="s">
        <v>759</v>
      </c>
      <c r="D913" s="69" t="s">
        <v>2285</v>
      </c>
      <c r="E913" s="75"/>
    </row>
    <row r="914" spans="1:5" hidden="1">
      <c r="A914" s="68"/>
      <c r="B914" s="89">
        <v>71750</v>
      </c>
      <c r="C914" s="135" t="s">
        <v>760</v>
      </c>
      <c r="D914" s="69" t="s">
        <v>2285</v>
      </c>
      <c r="E914" s="75"/>
    </row>
    <row r="915" spans="1:5" ht="39.6" hidden="1">
      <c r="A915" s="68"/>
      <c r="B915" s="89">
        <v>71761</v>
      </c>
      <c r="C915" s="135" t="s">
        <v>761</v>
      </c>
      <c r="D915" s="69" t="s">
        <v>11</v>
      </c>
      <c r="E915" s="75"/>
    </row>
    <row r="916" spans="1:5" hidden="1">
      <c r="A916" s="68"/>
      <c r="B916" s="89">
        <v>71764</v>
      </c>
      <c r="C916" s="135" t="s">
        <v>762</v>
      </c>
      <c r="D916" s="69" t="s">
        <v>2285</v>
      </c>
      <c r="E916" s="75"/>
    </row>
    <row r="917" spans="1:5" hidden="1">
      <c r="A917" s="68"/>
      <c r="B917" s="89">
        <v>71765</v>
      </c>
      <c r="C917" s="135" t="s">
        <v>763</v>
      </c>
      <c r="D917" s="69" t="s">
        <v>2285</v>
      </c>
      <c r="E917" s="75"/>
    </row>
    <row r="918" spans="1:5" hidden="1">
      <c r="A918" s="68"/>
      <c r="B918" s="89">
        <v>71768</v>
      </c>
      <c r="C918" s="135" t="s">
        <v>764</v>
      </c>
      <c r="D918" s="69" t="s">
        <v>2285</v>
      </c>
      <c r="E918" s="75"/>
    </row>
    <row r="919" spans="1:5" hidden="1">
      <c r="A919" s="68"/>
      <c r="B919" s="89">
        <v>71773</v>
      </c>
      <c r="C919" s="135" t="s">
        <v>765</v>
      </c>
      <c r="D919" s="69" t="s">
        <v>2285</v>
      </c>
      <c r="E919" s="75"/>
    </row>
    <row r="920" spans="1:5" hidden="1">
      <c r="A920" s="68"/>
      <c r="B920" s="89">
        <v>71774</v>
      </c>
      <c r="C920" s="135" t="s">
        <v>766</v>
      </c>
      <c r="D920" s="69" t="s">
        <v>2285</v>
      </c>
      <c r="E920" s="75"/>
    </row>
    <row r="921" spans="1:5" hidden="1">
      <c r="A921" s="68"/>
      <c r="B921" s="89">
        <v>71776</v>
      </c>
      <c r="C921" s="135" t="s">
        <v>767</v>
      </c>
      <c r="D921" s="69" t="s">
        <v>2285</v>
      </c>
      <c r="E921" s="75"/>
    </row>
    <row r="922" spans="1:5" hidden="1">
      <c r="A922" s="68"/>
      <c r="B922" s="89">
        <v>71777</v>
      </c>
      <c r="C922" s="135" t="s">
        <v>768</v>
      </c>
      <c r="D922" s="69" t="s">
        <v>2285</v>
      </c>
      <c r="E922" s="75"/>
    </row>
    <row r="923" spans="1:5" hidden="1">
      <c r="A923" s="68"/>
      <c r="B923" s="89">
        <v>71780</v>
      </c>
      <c r="C923" s="135" t="s">
        <v>769</v>
      </c>
      <c r="D923" s="69" t="s">
        <v>2285</v>
      </c>
      <c r="E923" s="75"/>
    </row>
    <row r="924" spans="1:5" hidden="1">
      <c r="A924" s="68"/>
      <c r="B924" s="89">
        <v>71791</v>
      </c>
      <c r="C924" s="135" t="s">
        <v>770</v>
      </c>
      <c r="D924" s="69" t="s">
        <v>2285</v>
      </c>
      <c r="E924" s="75"/>
    </row>
    <row r="925" spans="1:5" hidden="1">
      <c r="A925" s="68"/>
      <c r="B925" s="89">
        <v>71795</v>
      </c>
      <c r="C925" s="135" t="s">
        <v>771</v>
      </c>
      <c r="D925" s="69" t="s">
        <v>2285</v>
      </c>
      <c r="E925" s="75"/>
    </row>
    <row r="926" spans="1:5" hidden="1">
      <c r="A926" s="68"/>
      <c r="B926" s="89">
        <v>71796</v>
      </c>
      <c r="C926" s="135" t="s">
        <v>772</v>
      </c>
      <c r="D926" s="69" t="s">
        <v>2285</v>
      </c>
      <c r="E926" s="75"/>
    </row>
    <row r="927" spans="1:5" hidden="1">
      <c r="A927" s="68"/>
      <c r="B927" s="89">
        <v>71801</v>
      </c>
      <c r="C927" s="135" t="s">
        <v>773</v>
      </c>
      <c r="D927" s="69" t="s">
        <v>2285</v>
      </c>
      <c r="E927" s="75"/>
    </row>
    <row r="928" spans="1:5" hidden="1">
      <c r="A928" s="68"/>
      <c r="B928" s="89">
        <v>71805</v>
      </c>
      <c r="C928" s="135" t="s">
        <v>774</v>
      </c>
      <c r="D928" s="69" t="s">
        <v>2285</v>
      </c>
      <c r="E928" s="75"/>
    </row>
    <row r="929" spans="1:5" hidden="1">
      <c r="A929" s="68"/>
      <c r="B929" s="89">
        <v>71820</v>
      </c>
      <c r="C929" s="135" t="s">
        <v>775</v>
      </c>
      <c r="D929" s="69" t="s">
        <v>2285</v>
      </c>
      <c r="E929" s="75"/>
    </row>
    <row r="930" spans="1:5" hidden="1">
      <c r="A930" s="68"/>
      <c r="B930" s="89">
        <v>71821</v>
      </c>
      <c r="C930" s="135" t="s">
        <v>776</v>
      </c>
      <c r="D930" s="69" t="s">
        <v>2285</v>
      </c>
      <c r="E930" s="75"/>
    </row>
    <row r="931" spans="1:5" hidden="1">
      <c r="A931" s="68"/>
      <c r="B931" s="89">
        <v>71822</v>
      </c>
      <c r="C931" s="135" t="s">
        <v>777</v>
      </c>
      <c r="D931" s="69" t="s">
        <v>2285</v>
      </c>
      <c r="E931" s="75"/>
    </row>
    <row r="932" spans="1:5" hidden="1">
      <c r="A932" s="68"/>
      <c r="B932" s="89">
        <v>71823</v>
      </c>
      <c r="C932" s="135" t="s">
        <v>778</v>
      </c>
      <c r="D932" s="69" t="s">
        <v>2285</v>
      </c>
      <c r="E932" s="75"/>
    </row>
    <row r="933" spans="1:5" hidden="1">
      <c r="A933" s="68"/>
      <c r="B933" s="89">
        <v>71824</v>
      </c>
      <c r="C933" s="135" t="s">
        <v>779</v>
      </c>
      <c r="D933" s="69" t="s">
        <v>2285</v>
      </c>
      <c r="E933" s="75"/>
    </row>
    <row r="934" spans="1:5" hidden="1">
      <c r="A934" s="68"/>
      <c r="B934" s="89">
        <v>71825</v>
      </c>
      <c r="C934" s="135" t="s">
        <v>780</v>
      </c>
      <c r="D934" s="69" t="s">
        <v>2285</v>
      </c>
      <c r="E934" s="75"/>
    </row>
    <row r="935" spans="1:5" hidden="1">
      <c r="A935" s="68"/>
      <c r="B935" s="89">
        <v>71826</v>
      </c>
      <c r="C935" s="135" t="s">
        <v>781</v>
      </c>
      <c r="D935" s="69" t="s">
        <v>2285</v>
      </c>
      <c r="E935" s="75"/>
    </row>
    <row r="936" spans="1:5" hidden="1">
      <c r="A936" s="68"/>
      <c r="B936" s="89">
        <v>71827</v>
      </c>
      <c r="C936" s="135" t="s">
        <v>782</v>
      </c>
      <c r="D936" s="69" t="s">
        <v>2285</v>
      </c>
      <c r="E936" s="75"/>
    </row>
    <row r="937" spans="1:5" hidden="1">
      <c r="A937" s="68"/>
      <c r="B937" s="89">
        <v>71831</v>
      </c>
      <c r="C937" s="135" t="s">
        <v>783</v>
      </c>
      <c r="D937" s="69" t="s">
        <v>2285</v>
      </c>
      <c r="E937" s="75"/>
    </row>
    <row r="938" spans="1:5" ht="26.4" hidden="1">
      <c r="A938" s="68"/>
      <c r="B938" s="89">
        <v>71833</v>
      </c>
      <c r="C938" s="135" t="s">
        <v>784</v>
      </c>
      <c r="D938" s="69" t="s">
        <v>2285</v>
      </c>
      <c r="E938" s="75"/>
    </row>
    <row r="939" spans="1:5" hidden="1">
      <c r="A939" s="68"/>
      <c r="B939" s="89">
        <v>71835</v>
      </c>
      <c r="C939" s="135" t="s">
        <v>785</v>
      </c>
      <c r="D939" s="69" t="s">
        <v>2285</v>
      </c>
      <c r="E939" s="75"/>
    </row>
    <row r="940" spans="1:5" hidden="1">
      <c r="A940" s="68"/>
      <c r="B940" s="89">
        <v>71837</v>
      </c>
      <c r="C940" s="135" t="s">
        <v>786</v>
      </c>
      <c r="D940" s="69" t="s">
        <v>2285</v>
      </c>
      <c r="E940" s="75"/>
    </row>
    <row r="941" spans="1:5" hidden="1">
      <c r="A941" s="68"/>
      <c r="B941" s="89">
        <v>71838</v>
      </c>
      <c r="C941" s="135" t="s">
        <v>787</v>
      </c>
      <c r="D941" s="69" t="s">
        <v>2285</v>
      </c>
      <c r="E941" s="75"/>
    </row>
    <row r="942" spans="1:5" hidden="1">
      <c r="A942" s="68"/>
      <c r="B942" s="89">
        <v>71840</v>
      </c>
      <c r="C942" s="135" t="s">
        <v>788</v>
      </c>
      <c r="D942" s="69" t="s">
        <v>2285</v>
      </c>
      <c r="E942" s="75"/>
    </row>
    <row r="943" spans="1:5" hidden="1">
      <c r="A943" s="68"/>
      <c r="B943" s="89">
        <v>71841</v>
      </c>
      <c r="C943" s="135" t="s">
        <v>789</v>
      </c>
      <c r="D943" s="69" t="s">
        <v>2285</v>
      </c>
      <c r="E943" s="75"/>
    </row>
    <row r="944" spans="1:5" hidden="1">
      <c r="A944" s="68"/>
      <c r="B944" s="89">
        <v>71850</v>
      </c>
      <c r="C944" s="135" t="s">
        <v>790</v>
      </c>
      <c r="D944" s="69" t="s">
        <v>2285</v>
      </c>
      <c r="E944" s="75"/>
    </row>
    <row r="945" spans="1:5" hidden="1">
      <c r="A945" s="68"/>
      <c r="B945" s="89">
        <v>71851</v>
      </c>
      <c r="C945" s="135" t="s">
        <v>791</v>
      </c>
      <c r="D945" s="69" t="s">
        <v>2285</v>
      </c>
      <c r="E945" s="75"/>
    </row>
    <row r="946" spans="1:5" hidden="1">
      <c r="A946" s="68"/>
      <c r="B946" s="89">
        <v>71860</v>
      </c>
      <c r="C946" s="135" t="s">
        <v>792</v>
      </c>
      <c r="D946" s="69" t="s">
        <v>2285</v>
      </c>
      <c r="E946" s="75"/>
    </row>
    <row r="947" spans="1:5" hidden="1">
      <c r="A947" s="68"/>
      <c r="B947" s="89">
        <v>71861</v>
      </c>
      <c r="C947" s="135" t="s">
        <v>793</v>
      </c>
      <c r="D947" s="69" t="s">
        <v>2285</v>
      </c>
      <c r="E947" s="75"/>
    </row>
    <row r="948" spans="1:5" hidden="1">
      <c r="A948" s="68"/>
      <c r="B948" s="89">
        <v>71862</v>
      </c>
      <c r="C948" s="135" t="s">
        <v>794</v>
      </c>
      <c r="D948" s="69" t="s">
        <v>2285</v>
      </c>
      <c r="E948" s="75"/>
    </row>
    <row r="949" spans="1:5" hidden="1">
      <c r="A949" s="68"/>
      <c r="B949" s="89">
        <v>71863</v>
      </c>
      <c r="C949" s="135" t="s">
        <v>795</v>
      </c>
      <c r="D949" s="69" t="s">
        <v>2285</v>
      </c>
      <c r="E949" s="75"/>
    </row>
    <row r="950" spans="1:5" hidden="1">
      <c r="A950" s="68"/>
      <c r="B950" s="89">
        <v>71864</v>
      </c>
      <c r="C950" s="135" t="s">
        <v>796</v>
      </c>
      <c r="D950" s="69" t="s">
        <v>2285</v>
      </c>
      <c r="E950" s="75"/>
    </row>
    <row r="951" spans="1:5" hidden="1">
      <c r="A951" s="68"/>
      <c r="B951" s="89">
        <v>71870</v>
      </c>
      <c r="C951" s="135" t="s">
        <v>797</v>
      </c>
      <c r="D951" s="69" t="s">
        <v>2285</v>
      </c>
      <c r="E951" s="75"/>
    </row>
    <row r="952" spans="1:5" hidden="1">
      <c r="A952" s="68"/>
      <c r="B952" s="89">
        <v>71871</v>
      </c>
      <c r="C952" s="135" t="s">
        <v>798</v>
      </c>
      <c r="D952" s="69" t="s">
        <v>2285</v>
      </c>
      <c r="E952" s="75"/>
    </row>
    <row r="953" spans="1:5" hidden="1">
      <c r="A953" s="68"/>
      <c r="B953" s="89">
        <v>71872</v>
      </c>
      <c r="C953" s="135" t="s">
        <v>799</v>
      </c>
      <c r="D953" s="69" t="s">
        <v>2285</v>
      </c>
      <c r="E953" s="75"/>
    </row>
    <row r="954" spans="1:5" hidden="1">
      <c r="A954" s="68"/>
      <c r="B954" s="89">
        <v>71880</v>
      </c>
      <c r="C954" s="135" t="s">
        <v>800</v>
      </c>
      <c r="D954" s="69" t="s">
        <v>2285</v>
      </c>
      <c r="E954" s="75"/>
    </row>
    <row r="955" spans="1:5" hidden="1">
      <c r="A955" s="68"/>
      <c r="B955" s="89">
        <v>71885</v>
      </c>
      <c r="C955" s="135" t="s">
        <v>801</v>
      </c>
      <c r="D955" s="69" t="s">
        <v>2285</v>
      </c>
      <c r="E955" s="75"/>
    </row>
    <row r="956" spans="1:5" hidden="1">
      <c r="A956" s="68"/>
      <c r="B956" s="89">
        <v>71886</v>
      </c>
      <c r="C956" s="135" t="s">
        <v>802</v>
      </c>
      <c r="D956" s="69" t="s">
        <v>2285</v>
      </c>
      <c r="E956" s="75"/>
    </row>
    <row r="957" spans="1:5" hidden="1">
      <c r="A957" s="68"/>
      <c r="B957" s="89">
        <v>71887</v>
      </c>
      <c r="C957" s="135" t="s">
        <v>803</v>
      </c>
      <c r="D957" s="69" t="s">
        <v>2285</v>
      </c>
      <c r="E957" s="75"/>
    </row>
    <row r="958" spans="1:5" hidden="1">
      <c r="A958" s="68"/>
      <c r="B958" s="89">
        <v>71973</v>
      </c>
      <c r="C958" s="135" t="s">
        <v>804</v>
      </c>
      <c r="D958" s="69" t="s">
        <v>2285</v>
      </c>
      <c r="E958" s="75"/>
    </row>
    <row r="959" spans="1:5" hidden="1">
      <c r="A959" s="68"/>
      <c r="B959" s="89">
        <v>71980</v>
      </c>
      <c r="C959" s="135" t="s">
        <v>805</v>
      </c>
      <c r="D959" s="69" t="s">
        <v>2285</v>
      </c>
      <c r="E959" s="75"/>
    </row>
    <row r="960" spans="1:5" hidden="1">
      <c r="A960" s="68"/>
      <c r="B960" s="89">
        <v>71981</v>
      </c>
      <c r="C960" s="135" t="s">
        <v>806</v>
      </c>
      <c r="D960" s="69" t="s">
        <v>2285</v>
      </c>
      <c r="E960" s="75"/>
    </row>
    <row r="961" spans="1:5" hidden="1">
      <c r="A961" s="68"/>
      <c r="B961" s="89">
        <v>71982</v>
      </c>
      <c r="C961" s="135" t="s">
        <v>807</v>
      </c>
      <c r="D961" s="69" t="s">
        <v>2285</v>
      </c>
      <c r="E961" s="75"/>
    </row>
    <row r="962" spans="1:5" hidden="1">
      <c r="A962" s="68"/>
      <c r="B962" s="89">
        <v>71983</v>
      </c>
      <c r="C962" s="135" t="s">
        <v>808</v>
      </c>
      <c r="D962" s="69" t="s">
        <v>2285</v>
      </c>
      <c r="E962" s="75"/>
    </row>
    <row r="963" spans="1:5" ht="39.6" hidden="1">
      <c r="A963" s="68"/>
      <c r="B963" s="89">
        <v>71991</v>
      </c>
      <c r="C963" s="135" t="s">
        <v>809</v>
      </c>
      <c r="D963" s="69" t="s">
        <v>2285</v>
      </c>
      <c r="E963" s="75"/>
    </row>
    <row r="964" spans="1:5" ht="39.6" hidden="1">
      <c r="A964" s="68"/>
      <c r="B964" s="89">
        <v>71992</v>
      </c>
      <c r="C964" s="135" t="s">
        <v>810</v>
      </c>
      <c r="D964" s="69" t="s">
        <v>2285</v>
      </c>
      <c r="E964" s="75"/>
    </row>
    <row r="965" spans="1:5" ht="39.6" hidden="1">
      <c r="A965" s="68"/>
      <c r="B965" s="89">
        <v>71993</v>
      </c>
      <c r="C965" s="135" t="s">
        <v>811</v>
      </c>
      <c r="D965" s="69" t="s">
        <v>2285</v>
      </c>
      <c r="E965" s="75"/>
    </row>
    <row r="966" spans="1:5" hidden="1">
      <c r="A966" s="68"/>
      <c r="B966" s="89">
        <v>71995</v>
      </c>
      <c r="C966" s="135" t="s">
        <v>812</v>
      </c>
      <c r="D966" s="69" t="s">
        <v>30</v>
      </c>
      <c r="E966" s="75"/>
    </row>
    <row r="967" spans="1:5" ht="26.4" hidden="1">
      <c r="A967" s="68"/>
      <c r="B967" s="89">
        <v>71996</v>
      </c>
      <c r="C967" s="135" t="s">
        <v>813</v>
      </c>
      <c r="D967" s="69" t="s">
        <v>39</v>
      </c>
      <c r="E967" s="75"/>
    </row>
    <row r="968" spans="1:5" ht="26.4" hidden="1">
      <c r="A968" s="68"/>
      <c r="B968" s="89">
        <v>71997</v>
      </c>
      <c r="C968" s="135" t="s">
        <v>814</v>
      </c>
      <c r="D968" s="69" t="s">
        <v>39</v>
      </c>
      <c r="E968" s="75"/>
    </row>
    <row r="969" spans="1:5" ht="26.4" hidden="1">
      <c r="A969" s="68"/>
      <c r="B969" s="89">
        <v>71998</v>
      </c>
      <c r="C969" s="135" t="s">
        <v>815</v>
      </c>
      <c r="D969" s="69" t="s">
        <v>39</v>
      </c>
      <c r="E969" s="75"/>
    </row>
    <row r="970" spans="1:5" ht="26.4" hidden="1">
      <c r="A970" s="68"/>
      <c r="B970" s="89">
        <v>71999</v>
      </c>
      <c r="C970" s="135" t="s">
        <v>816</v>
      </c>
      <c r="D970" s="69" t="s">
        <v>39</v>
      </c>
      <c r="E970" s="75"/>
    </row>
    <row r="971" spans="1:5" hidden="1">
      <c r="A971" s="68"/>
      <c r="B971" s="89">
        <v>72000</v>
      </c>
      <c r="C971" s="135" t="s">
        <v>817</v>
      </c>
      <c r="D971" s="69" t="s">
        <v>30</v>
      </c>
      <c r="E971" s="75"/>
    </row>
    <row r="972" spans="1:5" hidden="1">
      <c r="A972" s="68"/>
      <c r="B972" s="89">
        <v>72001</v>
      </c>
      <c r="C972" s="135" t="s">
        <v>818</v>
      </c>
      <c r="D972" s="69" t="s">
        <v>2285</v>
      </c>
      <c r="E972" s="75"/>
    </row>
    <row r="973" spans="1:5" hidden="1">
      <c r="A973" s="68"/>
      <c r="B973" s="89">
        <v>72005</v>
      </c>
      <c r="C973" s="135" t="s">
        <v>819</v>
      </c>
      <c r="D973" s="69" t="s">
        <v>2285</v>
      </c>
      <c r="E973" s="75"/>
    </row>
    <row r="974" spans="1:5" hidden="1">
      <c r="A974" s="68"/>
      <c r="B974" s="89">
        <v>72010</v>
      </c>
      <c r="C974" s="135" t="s">
        <v>820</v>
      </c>
      <c r="D974" s="69" t="s">
        <v>2285</v>
      </c>
      <c r="E974" s="75"/>
    </row>
    <row r="975" spans="1:5" hidden="1">
      <c r="A975" s="68"/>
      <c r="B975" s="89">
        <v>72015</v>
      </c>
      <c r="C975" s="135" t="s">
        <v>821</v>
      </c>
      <c r="D975" s="69" t="s">
        <v>2285</v>
      </c>
      <c r="E975" s="75"/>
    </row>
    <row r="976" spans="1:5" hidden="1">
      <c r="A976" s="68"/>
      <c r="B976" s="89">
        <v>72020</v>
      </c>
      <c r="C976" s="135" t="s">
        <v>822</v>
      </c>
      <c r="D976" s="69" t="s">
        <v>2285</v>
      </c>
      <c r="E976" s="75"/>
    </row>
    <row r="977" spans="1:5" hidden="1">
      <c r="A977" s="68"/>
      <c r="B977" s="89">
        <v>72025</v>
      </c>
      <c r="C977" s="135" t="s">
        <v>823</v>
      </c>
      <c r="D977" s="69" t="s">
        <v>2285</v>
      </c>
      <c r="E977" s="75"/>
    </row>
    <row r="978" spans="1:5" hidden="1">
      <c r="A978" s="68"/>
      <c r="B978" s="89">
        <v>72030</v>
      </c>
      <c r="C978" s="135" t="s">
        <v>824</v>
      </c>
      <c r="D978" s="69" t="s">
        <v>2285</v>
      </c>
      <c r="E978" s="75"/>
    </row>
    <row r="979" spans="1:5" hidden="1">
      <c r="A979" s="68"/>
      <c r="B979" s="89">
        <v>72035</v>
      </c>
      <c r="C979" s="135" t="s">
        <v>825</v>
      </c>
      <c r="D979" s="69" t="s">
        <v>2285</v>
      </c>
      <c r="E979" s="75"/>
    </row>
    <row r="980" spans="1:5" hidden="1">
      <c r="A980" s="68"/>
      <c r="B980" s="89">
        <v>72040</v>
      </c>
      <c r="C980" s="135" t="s">
        <v>826</v>
      </c>
      <c r="D980" s="69" t="s">
        <v>2285</v>
      </c>
      <c r="E980" s="75"/>
    </row>
    <row r="981" spans="1:5" hidden="1">
      <c r="A981" s="68"/>
      <c r="B981" s="89">
        <v>72042</v>
      </c>
      <c r="C981" s="135" t="s">
        <v>827</v>
      </c>
      <c r="D981" s="69" t="s">
        <v>2285</v>
      </c>
      <c r="E981" s="75"/>
    </row>
    <row r="982" spans="1:5" hidden="1">
      <c r="A982" s="68"/>
      <c r="B982" s="89">
        <v>72060</v>
      </c>
      <c r="C982" s="135" t="s">
        <v>828</v>
      </c>
      <c r="D982" s="69" t="s">
        <v>2285</v>
      </c>
      <c r="E982" s="75"/>
    </row>
    <row r="983" spans="1:5" hidden="1">
      <c r="A983" s="68"/>
      <c r="B983" s="89">
        <v>72061</v>
      </c>
      <c r="C983" s="135" t="s">
        <v>829</v>
      </c>
      <c r="D983" s="69" t="s">
        <v>2285</v>
      </c>
      <c r="E983" s="75"/>
    </row>
    <row r="984" spans="1:5" hidden="1">
      <c r="A984" s="68"/>
      <c r="B984" s="89">
        <v>72062</v>
      </c>
      <c r="C984" s="135" t="s">
        <v>830</v>
      </c>
      <c r="D984" s="69" t="s">
        <v>2285</v>
      </c>
      <c r="E984" s="75"/>
    </row>
    <row r="985" spans="1:5" hidden="1">
      <c r="A985" s="68"/>
      <c r="B985" s="89">
        <v>72080</v>
      </c>
      <c r="C985" s="135" t="s">
        <v>831</v>
      </c>
      <c r="D985" s="69" t="s">
        <v>832</v>
      </c>
      <c r="E985" s="75"/>
    </row>
    <row r="986" spans="1:5" hidden="1">
      <c r="A986" s="68"/>
      <c r="B986" s="89">
        <v>72085</v>
      </c>
      <c r="C986" s="135" t="s">
        <v>833</v>
      </c>
      <c r="D986" s="69" t="s">
        <v>832</v>
      </c>
      <c r="E986" s="75"/>
    </row>
    <row r="987" spans="1:5" hidden="1">
      <c r="A987" s="68"/>
      <c r="B987" s="89">
        <v>72145</v>
      </c>
      <c r="C987" s="135" t="s">
        <v>834</v>
      </c>
      <c r="D987" s="69" t="s">
        <v>2285</v>
      </c>
      <c r="E987" s="75"/>
    </row>
    <row r="988" spans="1:5" hidden="1">
      <c r="A988" s="68"/>
      <c r="B988" s="89">
        <v>72160</v>
      </c>
      <c r="C988" s="135" t="s">
        <v>835</v>
      </c>
      <c r="D988" s="69" t="s">
        <v>2285</v>
      </c>
      <c r="E988" s="75"/>
    </row>
    <row r="989" spans="1:5" hidden="1">
      <c r="A989" s="68"/>
      <c r="B989" s="89">
        <v>72170</v>
      </c>
      <c r="C989" s="135" t="s">
        <v>836</v>
      </c>
      <c r="D989" s="69" t="s">
        <v>2285</v>
      </c>
      <c r="E989" s="75"/>
    </row>
    <row r="990" spans="1:5" hidden="1">
      <c r="A990" s="68"/>
      <c r="B990" s="89">
        <v>72171</v>
      </c>
      <c r="C990" s="135" t="s">
        <v>837</v>
      </c>
      <c r="D990" s="69" t="s">
        <v>2285</v>
      </c>
      <c r="E990" s="75"/>
    </row>
    <row r="991" spans="1:5" hidden="1">
      <c r="A991" s="68"/>
      <c r="B991" s="89">
        <v>72172</v>
      </c>
      <c r="C991" s="135" t="s">
        <v>838</v>
      </c>
      <c r="D991" s="69" t="s">
        <v>2285</v>
      </c>
      <c r="E991" s="75"/>
    </row>
    <row r="992" spans="1:5" hidden="1">
      <c r="A992" s="68"/>
      <c r="B992" s="89">
        <v>72173</v>
      </c>
      <c r="C992" s="135" t="s">
        <v>839</v>
      </c>
      <c r="D992" s="69" t="s">
        <v>2285</v>
      </c>
      <c r="E992" s="75"/>
    </row>
    <row r="993" spans="1:5" hidden="1">
      <c r="A993" s="68"/>
      <c r="B993" s="89">
        <v>72190</v>
      </c>
      <c r="C993" s="135" t="s">
        <v>840</v>
      </c>
      <c r="D993" s="69" t="s">
        <v>2285</v>
      </c>
      <c r="E993" s="75"/>
    </row>
    <row r="994" spans="1:5" hidden="1">
      <c r="A994" s="68"/>
      <c r="B994" s="89">
        <v>72198</v>
      </c>
      <c r="C994" s="135" t="s">
        <v>841</v>
      </c>
      <c r="D994" s="69" t="s">
        <v>2285</v>
      </c>
      <c r="E994" s="75"/>
    </row>
    <row r="995" spans="1:5" hidden="1">
      <c r="A995" s="68"/>
      <c r="B995" s="89">
        <v>72201</v>
      </c>
      <c r="C995" s="135" t="s">
        <v>842</v>
      </c>
      <c r="D995" s="69" t="s">
        <v>2285</v>
      </c>
      <c r="E995" s="75"/>
    </row>
    <row r="996" spans="1:5" hidden="1">
      <c r="A996" s="68"/>
      <c r="B996" s="89">
        <v>72205</v>
      </c>
      <c r="C996" s="135" t="s">
        <v>843</v>
      </c>
      <c r="D996" s="69" t="s">
        <v>2285</v>
      </c>
      <c r="E996" s="75"/>
    </row>
    <row r="997" spans="1:5" hidden="1">
      <c r="A997" s="68"/>
      <c r="B997" s="89">
        <v>72206</v>
      </c>
      <c r="C997" s="135" t="s">
        <v>844</v>
      </c>
      <c r="D997" s="69" t="s">
        <v>2285</v>
      </c>
      <c r="E997" s="75"/>
    </row>
    <row r="998" spans="1:5" hidden="1">
      <c r="A998" s="68"/>
      <c r="B998" s="89">
        <v>72226</v>
      </c>
      <c r="C998" s="135" t="s">
        <v>845</v>
      </c>
      <c r="D998" s="69" t="s">
        <v>2285</v>
      </c>
      <c r="E998" s="75"/>
    </row>
    <row r="999" spans="1:5" hidden="1">
      <c r="A999" s="68"/>
      <c r="B999" s="89">
        <v>72227</v>
      </c>
      <c r="C999" s="135" t="s">
        <v>846</v>
      </c>
      <c r="D999" s="69" t="s">
        <v>2285</v>
      </c>
      <c r="E999" s="75"/>
    </row>
    <row r="1000" spans="1:5" hidden="1">
      <c r="A1000" s="68"/>
      <c r="B1000" s="89">
        <v>72228</v>
      </c>
      <c r="C1000" s="135" t="s">
        <v>847</v>
      </c>
      <c r="D1000" s="69" t="s">
        <v>2285</v>
      </c>
      <c r="E1000" s="75"/>
    </row>
    <row r="1001" spans="1:5" hidden="1">
      <c r="A1001" s="68"/>
      <c r="B1001" s="89">
        <v>72235</v>
      </c>
      <c r="C1001" s="135" t="s">
        <v>848</v>
      </c>
      <c r="D1001" s="69" t="s">
        <v>2285</v>
      </c>
      <c r="E1001" s="75"/>
    </row>
    <row r="1002" spans="1:5" hidden="1">
      <c r="A1002" s="68"/>
      <c r="B1002" s="89">
        <v>72236</v>
      </c>
      <c r="C1002" s="135" t="s">
        <v>849</v>
      </c>
      <c r="D1002" s="69" t="s">
        <v>2285</v>
      </c>
      <c r="E1002" s="75"/>
    </row>
    <row r="1003" spans="1:5" hidden="1">
      <c r="A1003" s="68"/>
      <c r="B1003" s="89">
        <v>72237</v>
      </c>
      <c r="C1003" s="135" t="s">
        <v>850</v>
      </c>
      <c r="D1003" s="69" t="s">
        <v>2285</v>
      </c>
      <c r="E1003" s="75"/>
    </row>
    <row r="1004" spans="1:5" hidden="1">
      <c r="A1004" s="68"/>
      <c r="B1004" s="89">
        <v>72238</v>
      </c>
      <c r="C1004" s="135" t="s">
        <v>851</v>
      </c>
      <c r="D1004" s="69" t="s">
        <v>2285</v>
      </c>
      <c r="E1004" s="75"/>
    </row>
    <row r="1005" spans="1:5" hidden="1">
      <c r="A1005" s="68"/>
      <c r="B1005" s="89">
        <v>72239</v>
      </c>
      <c r="C1005" s="135" t="s">
        <v>852</v>
      </c>
      <c r="D1005" s="69" t="s">
        <v>2285</v>
      </c>
      <c r="E1005" s="75"/>
    </row>
    <row r="1006" spans="1:5" hidden="1">
      <c r="A1006" s="68"/>
      <c r="B1006" s="89">
        <v>72240</v>
      </c>
      <c r="C1006" s="135" t="s">
        <v>853</v>
      </c>
      <c r="D1006" s="69" t="s">
        <v>2285</v>
      </c>
      <c r="E1006" s="75"/>
    </row>
    <row r="1007" spans="1:5" hidden="1">
      <c r="A1007" s="68"/>
      <c r="B1007" s="89">
        <v>72241</v>
      </c>
      <c r="C1007" s="135" t="s">
        <v>854</v>
      </c>
      <c r="D1007" s="69" t="s">
        <v>2285</v>
      </c>
      <c r="E1007" s="75"/>
    </row>
    <row r="1008" spans="1:5" hidden="1">
      <c r="A1008" s="68"/>
      <c r="B1008" s="89">
        <v>72242</v>
      </c>
      <c r="C1008" s="135" t="s">
        <v>855</v>
      </c>
      <c r="D1008" s="69" t="s">
        <v>2285</v>
      </c>
      <c r="E1008" s="75"/>
    </row>
    <row r="1009" spans="1:5" hidden="1">
      <c r="A1009" s="68"/>
      <c r="B1009" s="89">
        <v>72243</v>
      </c>
      <c r="C1009" s="135" t="s">
        <v>856</v>
      </c>
      <c r="D1009" s="69" t="s">
        <v>2285</v>
      </c>
      <c r="E1009" s="75"/>
    </row>
    <row r="1010" spans="1:5" hidden="1">
      <c r="A1010" s="68"/>
      <c r="B1010" s="89">
        <v>72244</v>
      </c>
      <c r="C1010" s="135" t="s">
        <v>857</v>
      </c>
      <c r="D1010" s="69" t="s">
        <v>2285</v>
      </c>
      <c r="E1010" s="75"/>
    </row>
    <row r="1011" spans="1:5" hidden="1">
      <c r="A1011" s="68"/>
      <c r="B1011" s="89">
        <v>72245</v>
      </c>
      <c r="C1011" s="135" t="s">
        <v>858</v>
      </c>
      <c r="D1011" s="69" t="s">
        <v>2285</v>
      </c>
      <c r="E1011" s="75"/>
    </row>
    <row r="1012" spans="1:5" hidden="1">
      <c r="A1012" s="68"/>
      <c r="B1012" s="89">
        <v>72250</v>
      </c>
      <c r="C1012" s="135" t="s">
        <v>859</v>
      </c>
      <c r="D1012" s="69" t="s">
        <v>2285</v>
      </c>
      <c r="E1012" s="75"/>
    </row>
    <row r="1013" spans="1:5" hidden="1">
      <c r="A1013" s="68"/>
      <c r="B1013" s="89">
        <v>72267</v>
      </c>
      <c r="C1013" s="135" t="s">
        <v>860</v>
      </c>
      <c r="D1013" s="69" t="s">
        <v>2285</v>
      </c>
      <c r="E1013" s="75"/>
    </row>
    <row r="1014" spans="1:5" hidden="1">
      <c r="A1014" s="68"/>
      <c r="B1014" s="89">
        <v>72268</v>
      </c>
      <c r="C1014" s="135" t="s">
        <v>861</v>
      </c>
      <c r="D1014" s="69" t="s">
        <v>2285</v>
      </c>
      <c r="E1014" s="75"/>
    </row>
    <row r="1015" spans="1:5" hidden="1">
      <c r="A1015" s="68"/>
      <c r="B1015" s="89">
        <v>72269</v>
      </c>
      <c r="C1015" s="135" t="s">
        <v>862</v>
      </c>
      <c r="D1015" s="69" t="s">
        <v>2285</v>
      </c>
      <c r="E1015" s="75"/>
    </row>
    <row r="1016" spans="1:5" hidden="1">
      <c r="A1016" s="68"/>
      <c r="B1016" s="89">
        <v>72291</v>
      </c>
      <c r="C1016" s="135" t="s">
        <v>863</v>
      </c>
      <c r="D1016" s="69" t="s">
        <v>2285</v>
      </c>
      <c r="E1016" s="75"/>
    </row>
    <row r="1017" spans="1:5" hidden="1">
      <c r="A1017" s="68"/>
      <c r="B1017" s="89">
        <v>72300</v>
      </c>
      <c r="C1017" s="135" t="s">
        <v>864</v>
      </c>
      <c r="D1017" s="69" t="s">
        <v>2285</v>
      </c>
      <c r="E1017" s="75"/>
    </row>
    <row r="1018" spans="1:5" hidden="1">
      <c r="A1018" s="68"/>
      <c r="B1018" s="89">
        <v>72301</v>
      </c>
      <c r="C1018" s="135" t="s">
        <v>865</v>
      </c>
      <c r="D1018" s="69" t="s">
        <v>2285</v>
      </c>
      <c r="E1018" s="75"/>
    </row>
    <row r="1019" spans="1:5" hidden="1">
      <c r="A1019" s="68"/>
      <c r="B1019" s="89">
        <v>72302</v>
      </c>
      <c r="C1019" s="135" t="s">
        <v>866</v>
      </c>
      <c r="D1019" s="69" t="s">
        <v>2285</v>
      </c>
      <c r="E1019" s="75"/>
    </row>
    <row r="1020" spans="1:5" hidden="1">
      <c r="A1020" s="68"/>
      <c r="B1020" s="89">
        <v>72303</v>
      </c>
      <c r="C1020" s="135" t="s">
        <v>867</v>
      </c>
      <c r="D1020" s="69" t="s">
        <v>2285</v>
      </c>
      <c r="E1020" s="75"/>
    </row>
    <row r="1021" spans="1:5" hidden="1">
      <c r="A1021" s="68"/>
      <c r="B1021" s="89">
        <v>72304</v>
      </c>
      <c r="C1021" s="135" t="s">
        <v>868</v>
      </c>
      <c r="D1021" s="69" t="s">
        <v>2285</v>
      </c>
      <c r="E1021" s="75"/>
    </row>
    <row r="1022" spans="1:5" hidden="1">
      <c r="A1022" s="68"/>
      <c r="B1022" s="89">
        <v>72305</v>
      </c>
      <c r="C1022" s="135" t="s">
        <v>869</v>
      </c>
      <c r="D1022" s="69" t="s">
        <v>2285</v>
      </c>
      <c r="E1022" s="75"/>
    </row>
    <row r="1023" spans="1:5" hidden="1">
      <c r="A1023" s="68"/>
      <c r="B1023" s="89">
        <v>72306</v>
      </c>
      <c r="C1023" s="135" t="s">
        <v>870</v>
      </c>
      <c r="D1023" s="69" t="s">
        <v>2285</v>
      </c>
      <c r="E1023" s="75"/>
    </row>
    <row r="1024" spans="1:5" hidden="1">
      <c r="A1024" s="68"/>
      <c r="B1024" s="89">
        <v>72307</v>
      </c>
      <c r="C1024" s="135" t="s">
        <v>871</v>
      </c>
      <c r="D1024" s="69" t="s">
        <v>2285</v>
      </c>
      <c r="E1024" s="75"/>
    </row>
    <row r="1025" spans="1:5" hidden="1">
      <c r="A1025" s="68"/>
      <c r="B1025" s="89">
        <v>72308</v>
      </c>
      <c r="C1025" s="135" t="s">
        <v>872</v>
      </c>
      <c r="D1025" s="69" t="s">
        <v>2285</v>
      </c>
      <c r="E1025" s="75"/>
    </row>
    <row r="1026" spans="1:5" hidden="1">
      <c r="A1026" s="68"/>
      <c r="B1026" s="89">
        <v>72309</v>
      </c>
      <c r="C1026" s="135" t="s">
        <v>873</v>
      </c>
      <c r="D1026" s="69" t="s">
        <v>2285</v>
      </c>
      <c r="E1026" s="75"/>
    </row>
    <row r="1027" spans="1:5" hidden="1">
      <c r="A1027" s="68"/>
      <c r="B1027" s="89">
        <v>72310</v>
      </c>
      <c r="C1027" s="135" t="s">
        <v>874</v>
      </c>
      <c r="D1027" s="69" t="s">
        <v>2285</v>
      </c>
      <c r="E1027" s="75"/>
    </row>
    <row r="1028" spans="1:5" hidden="1">
      <c r="A1028" s="68"/>
      <c r="B1028" s="89">
        <v>72311</v>
      </c>
      <c r="C1028" s="135" t="s">
        <v>875</v>
      </c>
      <c r="D1028" s="69" t="s">
        <v>2285</v>
      </c>
      <c r="E1028" s="75"/>
    </row>
    <row r="1029" spans="1:5" hidden="1">
      <c r="A1029" s="68"/>
      <c r="B1029" s="89">
        <v>72312</v>
      </c>
      <c r="C1029" s="135" t="s">
        <v>876</v>
      </c>
      <c r="D1029" s="69" t="s">
        <v>2285</v>
      </c>
      <c r="E1029" s="75"/>
    </row>
    <row r="1030" spans="1:5" hidden="1">
      <c r="A1030" s="68"/>
      <c r="B1030" s="89">
        <v>72320</v>
      </c>
      <c r="C1030" s="135" t="s">
        <v>877</v>
      </c>
      <c r="D1030" s="69" t="s">
        <v>2285</v>
      </c>
      <c r="E1030" s="75"/>
    </row>
    <row r="1031" spans="1:5" hidden="1">
      <c r="A1031" s="68"/>
      <c r="B1031" s="89">
        <v>72325</v>
      </c>
      <c r="C1031" s="135" t="s">
        <v>878</v>
      </c>
      <c r="D1031" s="69" t="s">
        <v>2285</v>
      </c>
      <c r="E1031" s="75"/>
    </row>
    <row r="1032" spans="1:5" hidden="1">
      <c r="A1032" s="68"/>
      <c r="B1032" s="89">
        <v>72326</v>
      </c>
      <c r="C1032" s="135" t="s">
        <v>879</v>
      </c>
      <c r="D1032" s="69" t="s">
        <v>2285</v>
      </c>
      <c r="E1032" s="75"/>
    </row>
    <row r="1033" spans="1:5" hidden="1">
      <c r="A1033" s="68"/>
      <c r="B1033" s="89">
        <v>72327</v>
      </c>
      <c r="C1033" s="135" t="s">
        <v>880</v>
      </c>
      <c r="D1033" s="69" t="s">
        <v>2285</v>
      </c>
      <c r="E1033" s="75"/>
    </row>
    <row r="1034" spans="1:5" hidden="1">
      <c r="A1034" s="68"/>
      <c r="B1034" s="89">
        <v>72328</v>
      </c>
      <c r="C1034" s="135" t="s">
        <v>881</v>
      </c>
      <c r="D1034" s="69" t="s">
        <v>2285</v>
      </c>
      <c r="E1034" s="75"/>
    </row>
    <row r="1035" spans="1:5" hidden="1">
      <c r="A1035" s="68"/>
      <c r="B1035" s="89">
        <v>72329</v>
      </c>
      <c r="C1035" s="135" t="s">
        <v>882</v>
      </c>
      <c r="D1035" s="69" t="s">
        <v>2285</v>
      </c>
      <c r="E1035" s="75"/>
    </row>
    <row r="1036" spans="1:5" hidden="1">
      <c r="A1036" s="68"/>
      <c r="B1036" s="89">
        <v>72330</v>
      </c>
      <c r="C1036" s="135" t="s">
        <v>883</v>
      </c>
      <c r="D1036" s="69" t="s">
        <v>2285</v>
      </c>
      <c r="E1036" s="75"/>
    </row>
    <row r="1037" spans="1:5" hidden="1">
      <c r="A1037" s="68"/>
      <c r="B1037" s="89">
        <v>72335</v>
      </c>
      <c r="C1037" s="135" t="s">
        <v>884</v>
      </c>
      <c r="D1037" s="69" t="s">
        <v>2285</v>
      </c>
      <c r="E1037" s="75"/>
    </row>
    <row r="1038" spans="1:5" hidden="1">
      <c r="A1038" s="68"/>
      <c r="B1038" s="89">
        <v>72338</v>
      </c>
      <c r="C1038" s="135" t="s">
        <v>885</v>
      </c>
      <c r="D1038" s="69" t="s">
        <v>2285</v>
      </c>
      <c r="E1038" s="75"/>
    </row>
    <row r="1039" spans="1:5" hidden="1">
      <c r="A1039" s="68"/>
      <c r="B1039" s="89">
        <v>72341</v>
      </c>
      <c r="C1039" s="135" t="s">
        <v>886</v>
      </c>
      <c r="D1039" s="69" t="s">
        <v>2285</v>
      </c>
      <c r="E1039" s="75"/>
    </row>
    <row r="1040" spans="1:5" hidden="1">
      <c r="A1040" s="68"/>
      <c r="B1040" s="89">
        <v>72366</v>
      </c>
      <c r="C1040" s="135" t="s">
        <v>887</v>
      </c>
      <c r="D1040" s="69" t="s">
        <v>2285</v>
      </c>
      <c r="E1040" s="75"/>
    </row>
    <row r="1041" spans="1:5" hidden="1">
      <c r="A1041" s="68"/>
      <c r="B1041" s="89">
        <v>72367</v>
      </c>
      <c r="C1041" s="135" t="s">
        <v>888</v>
      </c>
      <c r="D1041" s="69" t="s">
        <v>2285</v>
      </c>
      <c r="E1041" s="75"/>
    </row>
    <row r="1042" spans="1:5" hidden="1">
      <c r="A1042" s="68"/>
      <c r="B1042" s="89">
        <v>72368</v>
      </c>
      <c r="C1042" s="135" t="s">
        <v>889</v>
      </c>
      <c r="D1042" s="69" t="s">
        <v>2285</v>
      </c>
      <c r="E1042" s="75"/>
    </row>
    <row r="1043" spans="1:5" hidden="1">
      <c r="A1043" s="68"/>
      <c r="B1043" s="89">
        <v>72369</v>
      </c>
      <c r="C1043" s="135" t="s">
        <v>890</v>
      </c>
      <c r="D1043" s="69" t="s">
        <v>2285</v>
      </c>
      <c r="E1043" s="75"/>
    </row>
    <row r="1044" spans="1:5" hidden="1">
      <c r="A1044" s="68"/>
      <c r="B1044" s="89">
        <v>72370</v>
      </c>
      <c r="C1044" s="135" t="s">
        <v>891</v>
      </c>
      <c r="D1044" s="69" t="s">
        <v>2285</v>
      </c>
      <c r="E1044" s="75"/>
    </row>
    <row r="1045" spans="1:5" hidden="1">
      <c r="A1045" s="68"/>
      <c r="B1045" s="89">
        <v>72371</v>
      </c>
      <c r="C1045" s="135" t="s">
        <v>892</v>
      </c>
      <c r="D1045" s="69" t="s">
        <v>2285</v>
      </c>
      <c r="E1045" s="75"/>
    </row>
    <row r="1046" spans="1:5" hidden="1">
      <c r="A1046" s="68"/>
      <c r="B1046" s="89">
        <v>72372</v>
      </c>
      <c r="C1046" s="135" t="s">
        <v>893</v>
      </c>
      <c r="D1046" s="69" t="s">
        <v>2285</v>
      </c>
      <c r="E1046" s="75"/>
    </row>
    <row r="1047" spans="1:5" hidden="1">
      <c r="A1047" s="68"/>
      <c r="B1047" s="89">
        <v>72373</v>
      </c>
      <c r="C1047" s="135" t="s">
        <v>894</v>
      </c>
      <c r="D1047" s="69" t="s">
        <v>2285</v>
      </c>
      <c r="E1047" s="75"/>
    </row>
    <row r="1048" spans="1:5" hidden="1">
      <c r="A1048" s="68"/>
      <c r="B1048" s="89">
        <v>72374</v>
      </c>
      <c r="C1048" s="135" t="s">
        <v>895</v>
      </c>
      <c r="D1048" s="69" t="s">
        <v>2285</v>
      </c>
      <c r="E1048" s="75"/>
    </row>
    <row r="1049" spans="1:5" hidden="1">
      <c r="A1049" s="68"/>
      <c r="B1049" s="89">
        <v>72375</v>
      </c>
      <c r="C1049" s="135" t="s">
        <v>896</v>
      </c>
      <c r="D1049" s="69" t="s">
        <v>2285</v>
      </c>
      <c r="E1049" s="75"/>
    </row>
    <row r="1050" spans="1:5" hidden="1">
      <c r="A1050" s="68"/>
      <c r="B1050" s="89">
        <v>72376</v>
      </c>
      <c r="C1050" s="135" t="s">
        <v>897</v>
      </c>
      <c r="D1050" s="69" t="s">
        <v>138</v>
      </c>
      <c r="E1050" s="75"/>
    </row>
    <row r="1051" spans="1:5" hidden="1">
      <c r="A1051" s="68"/>
      <c r="B1051" s="89">
        <v>72385</v>
      </c>
      <c r="C1051" s="135" t="s">
        <v>898</v>
      </c>
      <c r="D1051" s="69" t="s">
        <v>2285</v>
      </c>
      <c r="E1051" s="75"/>
    </row>
    <row r="1052" spans="1:5" hidden="1">
      <c r="A1052" s="68"/>
      <c r="B1052" s="89">
        <v>72395</v>
      </c>
      <c r="C1052" s="135" t="s">
        <v>899</v>
      </c>
      <c r="D1052" s="69" t="s">
        <v>2285</v>
      </c>
      <c r="E1052" s="75"/>
    </row>
    <row r="1053" spans="1:5" hidden="1">
      <c r="A1053" s="68"/>
      <c r="B1053" s="89">
        <v>72397</v>
      </c>
      <c r="C1053" s="135" t="s">
        <v>900</v>
      </c>
      <c r="D1053" s="69" t="s">
        <v>2285</v>
      </c>
      <c r="E1053" s="75"/>
    </row>
    <row r="1054" spans="1:5" hidden="1">
      <c r="A1054" s="68"/>
      <c r="B1054" s="89">
        <v>72400</v>
      </c>
      <c r="C1054" s="135" t="s">
        <v>901</v>
      </c>
      <c r="D1054" s="69" t="s">
        <v>2285</v>
      </c>
      <c r="E1054" s="75"/>
    </row>
    <row r="1055" spans="1:5" hidden="1">
      <c r="A1055" s="68"/>
      <c r="B1055" s="89">
        <v>72420</v>
      </c>
      <c r="C1055" s="135" t="s">
        <v>902</v>
      </c>
      <c r="D1055" s="69" t="s">
        <v>2285</v>
      </c>
      <c r="E1055" s="75"/>
    </row>
    <row r="1056" spans="1:5" hidden="1">
      <c r="A1056" s="68"/>
      <c r="B1056" s="89">
        <v>72425</v>
      </c>
      <c r="C1056" s="135" t="s">
        <v>903</v>
      </c>
      <c r="D1056" s="69" t="s">
        <v>2285</v>
      </c>
      <c r="E1056" s="75"/>
    </row>
    <row r="1057" spans="1:5" hidden="1">
      <c r="A1057" s="68"/>
      <c r="B1057" s="89">
        <v>72430</v>
      </c>
      <c r="C1057" s="135" t="s">
        <v>904</v>
      </c>
      <c r="D1057" s="69" t="s">
        <v>2285</v>
      </c>
      <c r="E1057" s="75"/>
    </row>
    <row r="1058" spans="1:5" hidden="1">
      <c r="A1058" s="68"/>
      <c r="B1058" s="89">
        <v>72435</v>
      </c>
      <c r="C1058" s="135" t="s">
        <v>905</v>
      </c>
      <c r="D1058" s="69" t="s">
        <v>2285</v>
      </c>
      <c r="E1058" s="75"/>
    </row>
    <row r="1059" spans="1:5" hidden="1">
      <c r="A1059" s="68"/>
      <c r="B1059" s="89">
        <v>72441</v>
      </c>
      <c r="C1059" s="135" t="s">
        <v>906</v>
      </c>
      <c r="D1059" s="69" t="s">
        <v>2285</v>
      </c>
      <c r="E1059" s="75"/>
    </row>
    <row r="1060" spans="1:5" hidden="1">
      <c r="A1060" s="68"/>
      <c r="B1060" s="89">
        <v>72442</v>
      </c>
      <c r="C1060" s="135" t="s">
        <v>907</v>
      </c>
      <c r="D1060" s="69" t="s">
        <v>2285</v>
      </c>
      <c r="E1060" s="75"/>
    </row>
    <row r="1061" spans="1:5" hidden="1">
      <c r="A1061" s="68"/>
      <c r="B1061" s="89">
        <v>72450</v>
      </c>
      <c r="C1061" s="135" t="s">
        <v>908</v>
      </c>
      <c r="D1061" s="69" t="s">
        <v>2285</v>
      </c>
      <c r="E1061" s="75"/>
    </row>
    <row r="1062" spans="1:5" hidden="1">
      <c r="A1062" s="68"/>
      <c r="B1062" s="89">
        <v>72455</v>
      </c>
      <c r="C1062" s="135" t="s">
        <v>909</v>
      </c>
      <c r="D1062" s="69" t="s">
        <v>2285</v>
      </c>
      <c r="E1062" s="75"/>
    </row>
    <row r="1063" spans="1:5" hidden="1">
      <c r="A1063" s="68"/>
      <c r="B1063" s="89">
        <v>72460</v>
      </c>
      <c r="C1063" s="135" t="s">
        <v>910</v>
      </c>
      <c r="D1063" s="69" t="s">
        <v>2285</v>
      </c>
      <c r="E1063" s="75"/>
    </row>
    <row r="1064" spans="1:5" hidden="1">
      <c r="A1064" s="68"/>
      <c r="B1064" s="89">
        <v>72465</v>
      </c>
      <c r="C1064" s="135" t="s">
        <v>911</v>
      </c>
      <c r="D1064" s="69" t="s">
        <v>2285</v>
      </c>
      <c r="E1064" s="75"/>
    </row>
    <row r="1065" spans="1:5" hidden="1">
      <c r="A1065" s="68"/>
      <c r="B1065" s="89">
        <v>72475</v>
      </c>
      <c r="C1065" s="135" t="s">
        <v>912</v>
      </c>
      <c r="D1065" s="69" t="s">
        <v>2285</v>
      </c>
      <c r="E1065" s="75"/>
    </row>
    <row r="1066" spans="1:5" hidden="1">
      <c r="A1066" s="68"/>
      <c r="B1066" s="89">
        <v>72476</v>
      </c>
      <c r="C1066" s="135" t="s">
        <v>913</v>
      </c>
      <c r="D1066" s="69" t="s">
        <v>2285</v>
      </c>
      <c r="E1066" s="75"/>
    </row>
    <row r="1067" spans="1:5" hidden="1">
      <c r="A1067" s="68"/>
      <c r="B1067" s="89">
        <v>72500</v>
      </c>
      <c r="C1067" s="135" t="s">
        <v>914</v>
      </c>
      <c r="D1067" s="69" t="s">
        <v>2285</v>
      </c>
      <c r="E1067" s="75"/>
    </row>
    <row r="1068" spans="1:5" hidden="1">
      <c r="A1068" s="68"/>
      <c r="B1068" s="89">
        <v>72501</v>
      </c>
      <c r="C1068" s="135" t="s">
        <v>915</v>
      </c>
      <c r="D1068" s="69" t="s">
        <v>2285</v>
      </c>
      <c r="E1068" s="75"/>
    </row>
    <row r="1069" spans="1:5" hidden="1">
      <c r="A1069" s="68"/>
      <c r="B1069" s="89">
        <v>72510</v>
      </c>
      <c r="C1069" s="135" t="s">
        <v>916</v>
      </c>
      <c r="D1069" s="69" t="s">
        <v>2285</v>
      </c>
      <c r="E1069" s="75"/>
    </row>
    <row r="1070" spans="1:5" hidden="1">
      <c r="A1070" s="68"/>
      <c r="B1070" s="89">
        <v>72515</v>
      </c>
      <c r="C1070" s="135" t="s">
        <v>917</v>
      </c>
      <c r="D1070" s="69" t="s">
        <v>2285</v>
      </c>
      <c r="E1070" s="75"/>
    </row>
    <row r="1071" spans="1:5" hidden="1">
      <c r="A1071" s="68"/>
      <c r="B1071" s="89">
        <v>72518</v>
      </c>
      <c r="C1071" s="135" t="s">
        <v>918</v>
      </c>
      <c r="D1071" s="69" t="s">
        <v>2285</v>
      </c>
      <c r="E1071" s="75"/>
    </row>
    <row r="1072" spans="1:5" hidden="1">
      <c r="A1072" s="68"/>
      <c r="B1072" s="89">
        <v>72520</v>
      </c>
      <c r="C1072" s="135" t="s">
        <v>919</v>
      </c>
      <c r="D1072" s="69" t="s">
        <v>2285</v>
      </c>
      <c r="E1072" s="75"/>
    </row>
    <row r="1073" spans="1:5" hidden="1">
      <c r="A1073" s="68"/>
      <c r="B1073" s="89">
        <v>72523</v>
      </c>
      <c r="C1073" s="135" t="s">
        <v>920</v>
      </c>
      <c r="D1073" s="69" t="s">
        <v>2285</v>
      </c>
      <c r="E1073" s="75"/>
    </row>
    <row r="1074" spans="1:5" hidden="1">
      <c r="A1074" s="68"/>
      <c r="B1074" s="89">
        <v>72528</v>
      </c>
      <c r="C1074" s="135" t="s">
        <v>921</v>
      </c>
      <c r="D1074" s="69" t="s">
        <v>2285</v>
      </c>
      <c r="E1074" s="75"/>
    </row>
    <row r="1075" spans="1:5" hidden="1">
      <c r="A1075" s="68"/>
      <c r="B1075" s="89">
        <v>72532</v>
      </c>
      <c r="C1075" s="135" t="s">
        <v>922</v>
      </c>
      <c r="D1075" s="69" t="s">
        <v>2285</v>
      </c>
      <c r="E1075" s="75"/>
    </row>
    <row r="1076" spans="1:5" hidden="1">
      <c r="A1076" s="68"/>
      <c r="B1076" s="89">
        <v>72535</v>
      </c>
      <c r="C1076" s="135" t="s">
        <v>923</v>
      </c>
      <c r="D1076" s="69" t="s">
        <v>2285</v>
      </c>
      <c r="E1076" s="75"/>
    </row>
    <row r="1077" spans="1:5" hidden="1">
      <c r="A1077" s="68"/>
      <c r="B1077" s="89">
        <v>72538</v>
      </c>
      <c r="C1077" s="135" t="s">
        <v>924</v>
      </c>
      <c r="D1077" s="69" t="s">
        <v>2285</v>
      </c>
      <c r="E1077" s="75"/>
    </row>
    <row r="1078" spans="1:5" hidden="1">
      <c r="A1078" s="68"/>
      <c r="B1078" s="89">
        <v>72545</v>
      </c>
      <c r="C1078" s="135" t="s">
        <v>925</v>
      </c>
      <c r="D1078" s="69" t="s">
        <v>2285</v>
      </c>
      <c r="E1078" s="75"/>
    </row>
    <row r="1079" spans="1:5" hidden="1">
      <c r="A1079" s="68"/>
      <c r="B1079" s="89">
        <v>72550</v>
      </c>
      <c r="C1079" s="135" t="s">
        <v>926</v>
      </c>
      <c r="D1079" s="69" t="s">
        <v>2285</v>
      </c>
      <c r="E1079" s="75"/>
    </row>
    <row r="1080" spans="1:5" hidden="1">
      <c r="A1080" s="68"/>
      <c r="B1080" s="89">
        <v>72556</v>
      </c>
      <c r="C1080" s="135" t="s">
        <v>927</v>
      </c>
      <c r="D1080" s="69" t="s">
        <v>2285</v>
      </c>
      <c r="E1080" s="75"/>
    </row>
    <row r="1081" spans="1:5" hidden="1">
      <c r="A1081" s="68"/>
      <c r="B1081" s="89">
        <v>72560</v>
      </c>
      <c r="C1081" s="135" t="s">
        <v>928</v>
      </c>
      <c r="D1081" s="69" t="s">
        <v>2285</v>
      </c>
      <c r="E1081" s="75"/>
    </row>
    <row r="1082" spans="1:5" hidden="1">
      <c r="A1082" s="68"/>
      <c r="B1082" s="89">
        <v>72570</v>
      </c>
      <c r="C1082" s="135" t="s">
        <v>929</v>
      </c>
      <c r="D1082" s="69" t="s">
        <v>2285</v>
      </c>
      <c r="E1082" s="75"/>
    </row>
    <row r="1083" spans="1:5" hidden="1">
      <c r="A1083" s="68"/>
      <c r="B1083" s="89">
        <v>72575</v>
      </c>
      <c r="C1083" s="135" t="s">
        <v>930</v>
      </c>
      <c r="D1083" s="69" t="s">
        <v>2285</v>
      </c>
      <c r="E1083" s="75"/>
    </row>
    <row r="1084" spans="1:5" hidden="1">
      <c r="A1084" s="68"/>
      <c r="B1084" s="89">
        <v>72578</v>
      </c>
      <c r="C1084" s="135" t="s">
        <v>931</v>
      </c>
      <c r="D1084" s="69" t="s">
        <v>2285</v>
      </c>
      <c r="E1084" s="75"/>
    </row>
    <row r="1085" spans="1:5" hidden="1">
      <c r="A1085" s="68"/>
      <c r="B1085" s="89">
        <v>72579</v>
      </c>
      <c r="C1085" s="135" t="s">
        <v>932</v>
      </c>
      <c r="D1085" s="69" t="s">
        <v>2285</v>
      </c>
      <c r="E1085" s="75"/>
    </row>
    <row r="1086" spans="1:5" hidden="1">
      <c r="A1086" s="68"/>
      <c r="B1086" s="89">
        <v>72585</v>
      </c>
      <c r="C1086" s="135" t="s">
        <v>933</v>
      </c>
      <c r="D1086" s="69" t="s">
        <v>2285</v>
      </c>
      <c r="E1086" s="75"/>
    </row>
    <row r="1087" spans="1:5" hidden="1">
      <c r="A1087" s="68"/>
      <c r="B1087" s="89">
        <v>72591</v>
      </c>
      <c r="C1087" s="135" t="s">
        <v>934</v>
      </c>
      <c r="D1087" s="69" t="s">
        <v>2285</v>
      </c>
      <c r="E1087" s="75"/>
    </row>
    <row r="1088" spans="1:5" hidden="1">
      <c r="A1088" s="68"/>
      <c r="B1088" s="89">
        <v>72596</v>
      </c>
      <c r="C1088" s="135" t="s">
        <v>935</v>
      </c>
      <c r="D1088" s="69" t="s">
        <v>2285</v>
      </c>
      <c r="E1088" s="75"/>
    </row>
    <row r="1089" spans="1:5" hidden="1">
      <c r="A1089" s="68"/>
      <c r="B1089" s="89">
        <v>72600</v>
      </c>
      <c r="C1089" s="135" t="s">
        <v>936</v>
      </c>
      <c r="D1089" s="69" t="s">
        <v>2285</v>
      </c>
      <c r="E1089" s="75"/>
    </row>
    <row r="1090" spans="1:5" hidden="1">
      <c r="A1090" s="68"/>
      <c r="B1090" s="89">
        <v>72601</v>
      </c>
      <c r="C1090" s="135" t="s">
        <v>937</v>
      </c>
      <c r="D1090" s="69" t="s">
        <v>2285</v>
      </c>
      <c r="E1090" s="75"/>
    </row>
    <row r="1091" spans="1:5" hidden="1">
      <c r="A1091" s="68"/>
      <c r="B1091" s="89">
        <v>72611</v>
      </c>
      <c r="C1091" s="135" t="s">
        <v>938</v>
      </c>
      <c r="D1091" s="69" t="s">
        <v>2285</v>
      </c>
      <c r="E1091" s="75"/>
    </row>
    <row r="1092" spans="1:5" hidden="1">
      <c r="A1092" s="68"/>
      <c r="B1092" s="89">
        <v>72612</v>
      </c>
      <c r="C1092" s="135" t="s">
        <v>939</v>
      </c>
      <c r="D1092" s="69" t="s">
        <v>2285</v>
      </c>
      <c r="E1092" s="75"/>
    </row>
    <row r="1093" spans="1:5" hidden="1">
      <c r="A1093" s="68"/>
      <c r="B1093" s="89">
        <v>72613</v>
      </c>
      <c r="C1093" s="135" t="s">
        <v>940</v>
      </c>
      <c r="D1093" s="69" t="s">
        <v>2285</v>
      </c>
      <c r="E1093" s="75"/>
    </row>
    <row r="1094" spans="1:5" hidden="1">
      <c r="A1094" s="68"/>
      <c r="B1094" s="89">
        <v>72614</v>
      </c>
      <c r="C1094" s="135" t="s">
        <v>941</v>
      </c>
      <c r="D1094" s="69" t="s">
        <v>2285</v>
      </c>
      <c r="E1094" s="75"/>
    </row>
    <row r="1095" spans="1:5" hidden="1">
      <c r="A1095" s="68"/>
      <c r="B1095" s="89">
        <v>72618</v>
      </c>
      <c r="C1095" s="135" t="s">
        <v>942</v>
      </c>
      <c r="D1095" s="69" t="s">
        <v>2285</v>
      </c>
      <c r="E1095" s="75"/>
    </row>
    <row r="1096" spans="1:5" hidden="1">
      <c r="A1096" s="68"/>
      <c r="B1096" s="89">
        <v>72619</v>
      </c>
      <c r="C1096" s="135" t="s">
        <v>943</v>
      </c>
      <c r="D1096" s="69" t="s">
        <v>2285</v>
      </c>
      <c r="E1096" s="75"/>
    </row>
    <row r="1097" spans="1:5" hidden="1">
      <c r="A1097" s="68"/>
      <c r="B1097" s="89">
        <v>72620</v>
      </c>
      <c r="C1097" s="135" t="s">
        <v>944</v>
      </c>
      <c r="D1097" s="69" t="s">
        <v>2285</v>
      </c>
      <c r="E1097" s="75"/>
    </row>
    <row r="1098" spans="1:5" hidden="1">
      <c r="A1098" s="68"/>
      <c r="B1098" s="89">
        <v>72621</v>
      </c>
      <c r="C1098" s="135" t="s">
        <v>945</v>
      </c>
      <c r="D1098" s="69" t="s">
        <v>2285</v>
      </c>
      <c r="E1098" s="75"/>
    </row>
    <row r="1099" spans="1:5" hidden="1">
      <c r="A1099" s="68"/>
      <c r="B1099" s="89">
        <v>72630</v>
      </c>
      <c r="C1099" s="135" t="s">
        <v>946</v>
      </c>
      <c r="D1099" s="69" t="s">
        <v>138</v>
      </c>
      <c r="E1099" s="75"/>
    </row>
    <row r="1100" spans="1:5" hidden="1">
      <c r="A1100" s="68"/>
      <c r="B1100" s="89">
        <v>72637</v>
      </c>
      <c r="C1100" s="135" t="s">
        <v>947</v>
      </c>
      <c r="D1100" s="69" t="s">
        <v>138</v>
      </c>
      <c r="E1100" s="75"/>
    </row>
    <row r="1101" spans="1:5" hidden="1">
      <c r="A1101" s="68"/>
      <c r="B1101" s="89">
        <v>72638</v>
      </c>
      <c r="C1101" s="135" t="s">
        <v>948</v>
      </c>
      <c r="D1101" s="69" t="s">
        <v>2285</v>
      </c>
      <c r="E1101" s="75"/>
    </row>
    <row r="1102" spans="1:5" hidden="1">
      <c r="A1102" s="68"/>
      <c r="B1102" s="89">
        <v>72660</v>
      </c>
      <c r="C1102" s="135" t="s">
        <v>949</v>
      </c>
      <c r="D1102" s="69" t="s">
        <v>138</v>
      </c>
      <c r="E1102" s="75"/>
    </row>
    <row r="1103" spans="1:5" hidden="1">
      <c r="A1103" s="68"/>
      <c r="B1103" s="89">
        <v>72661</v>
      </c>
      <c r="C1103" s="135" t="s">
        <v>950</v>
      </c>
      <c r="D1103" s="69" t="s">
        <v>138</v>
      </c>
      <c r="E1103" s="75"/>
    </row>
    <row r="1104" spans="1:5">
      <c r="A1104" s="93">
        <v>5</v>
      </c>
      <c r="B1104" s="93">
        <v>80000</v>
      </c>
      <c r="C1104" s="137" t="s">
        <v>951</v>
      </c>
      <c r="D1104" s="73" t="s">
        <v>9</v>
      </c>
      <c r="E1104" s="76"/>
    </row>
    <row r="1105" spans="1:5">
      <c r="A1105" s="94"/>
      <c r="B1105" s="94">
        <v>80500</v>
      </c>
      <c r="C1105" s="139" t="s">
        <v>952</v>
      </c>
      <c r="D1105" s="77"/>
      <c r="E1105" s="78"/>
    </row>
    <row r="1106" spans="1:5">
      <c r="A1106" s="94"/>
      <c r="B1106" s="94">
        <v>80501</v>
      </c>
      <c r="C1106" s="139" t="s">
        <v>953</v>
      </c>
      <c r="D1106" s="77"/>
      <c r="E1106" s="78"/>
    </row>
    <row r="1107" spans="1:5" hidden="1">
      <c r="A1107" s="68"/>
      <c r="B1107" s="89">
        <v>80502</v>
      </c>
      <c r="C1107" s="135" t="s">
        <v>954</v>
      </c>
      <c r="D1107" s="69" t="s">
        <v>2285</v>
      </c>
      <c r="E1107" s="75"/>
    </row>
    <row r="1108" spans="1:5" hidden="1">
      <c r="A1108" s="68"/>
      <c r="B1108" s="89">
        <v>80503</v>
      </c>
      <c r="C1108" s="135" t="s">
        <v>955</v>
      </c>
      <c r="D1108" s="69" t="s">
        <v>2285</v>
      </c>
      <c r="E1108" s="75"/>
    </row>
    <row r="1109" spans="1:5" ht="26.4" hidden="1">
      <c r="A1109" s="68"/>
      <c r="B1109" s="89">
        <v>80504</v>
      </c>
      <c r="C1109" s="135" t="s">
        <v>956</v>
      </c>
      <c r="D1109" s="69" t="s">
        <v>2285</v>
      </c>
      <c r="E1109" s="75"/>
    </row>
    <row r="1110" spans="1:5" ht="26.4" hidden="1">
      <c r="A1110" s="68"/>
      <c r="B1110" s="89">
        <v>80505</v>
      </c>
      <c r="C1110" s="135" t="s">
        <v>957</v>
      </c>
      <c r="D1110" s="69" t="s">
        <v>2285</v>
      </c>
      <c r="E1110" s="75"/>
    </row>
    <row r="1111" spans="1:5" hidden="1">
      <c r="A1111" s="68"/>
      <c r="B1111" s="89">
        <v>80508</v>
      </c>
      <c r="C1111" s="135" t="s">
        <v>958</v>
      </c>
      <c r="D1111" s="69" t="s">
        <v>2285</v>
      </c>
      <c r="E1111" s="75"/>
    </row>
    <row r="1112" spans="1:5" hidden="1">
      <c r="A1112" s="68"/>
      <c r="B1112" s="89">
        <v>80510</v>
      </c>
      <c r="C1112" s="135" t="s">
        <v>959</v>
      </c>
      <c r="D1112" s="69" t="s">
        <v>2285</v>
      </c>
      <c r="E1112" s="75"/>
    </row>
    <row r="1113" spans="1:5" hidden="1">
      <c r="A1113" s="68"/>
      <c r="B1113" s="89">
        <v>80511</v>
      </c>
      <c r="C1113" s="135" t="s">
        <v>960</v>
      </c>
      <c r="D1113" s="69" t="s">
        <v>2285</v>
      </c>
      <c r="E1113" s="75"/>
    </row>
    <row r="1114" spans="1:5" hidden="1">
      <c r="A1114" s="68"/>
      <c r="B1114" s="89">
        <v>80512</v>
      </c>
      <c r="C1114" s="135" t="s">
        <v>961</v>
      </c>
      <c r="D1114" s="69" t="s">
        <v>2285</v>
      </c>
      <c r="E1114" s="75"/>
    </row>
    <row r="1115" spans="1:5" hidden="1">
      <c r="A1115" s="68"/>
      <c r="B1115" s="89">
        <v>80513</v>
      </c>
      <c r="C1115" s="135" t="s">
        <v>962</v>
      </c>
      <c r="D1115" s="69" t="s">
        <v>2285</v>
      </c>
      <c r="E1115" s="75"/>
    </row>
    <row r="1116" spans="1:5" hidden="1">
      <c r="A1116" s="68"/>
      <c r="B1116" s="89">
        <v>80514</v>
      </c>
      <c r="C1116" s="135" t="s">
        <v>963</v>
      </c>
      <c r="D1116" s="69" t="s">
        <v>2285</v>
      </c>
      <c r="E1116" s="75"/>
    </row>
    <row r="1117" spans="1:5" hidden="1">
      <c r="A1117" s="68"/>
      <c r="B1117" s="89">
        <v>80515</v>
      </c>
      <c r="C1117" s="135" t="s">
        <v>964</v>
      </c>
      <c r="D1117" s="69" t="s">
        <v>2285</v>
      </c>
      <c r="E1117" s="75"/>
    </row>
    <row r="1118" spans="1:5" ht="26.4" hidden="1">
      <c r="A1118" s="68"/>
      <c r="B1118" s="89">
        <v>80517</v>
      </c>
      <c r="C1118" s="135" t="s">
        <v>965</v>
      </c>
      <c r="D1118" s="69" t="s">
        <v>2285</v>
      </c>
      <c r="E1118" s="75"/>
    </row>
    <row r="1119" spans="1:5" ht="26.4" hidden="1">
      <c r="A1119" s="68"/>
      <c r="B1119" s="89">
        <v>80518</v>
      </c>
      <c r="C1119" s="135" t="s">
        <v>966</v>
      </c>
      <c r="D1119" s="69" t="s">
        <v>2285</v>
      </c>
      <c r="E1119" s="75"/>
    </row>
    <row r="1120" spans="1:5" hidden="1">
      <c r="A1120" s="68"/>
      <c r="B1120" s="89">
        <v>80519</v>
      </c>
      <c r="C1120" s="135" t="s">
        <v>967</v>
      </c>
      <c r="D1120" s="69" t="s">
        <v>2285</v>
      </c>
      <c r="E1120" s="75"/>
    </row>
    <row r="1121" spans="1:5" hidden="1">
      <c r="A1121" s="68"/>
      <c r="B1121" s="89">
        <v>80520</v>
      </c>
      <c r="C1121" s="135" t="s">
        <v>968</v>
      </c>
      <c r="D1121" s="69" t="s">
        <v>969</v>
      </c>
      <c r="E1121" s="75"/>
    </row>
    <row r="1122" spans="1:5" ht="26.4" hidden="1">
      <c r="A1122" s="68"/>
      <c r="B1122" s="89">
        <v>80526</v>
      </c>
      <c r="C1122" s="135" t="s">
        <v>970</v>
      </c>
      <c r="D1122" s="69" t="s">
        <v>2285</v>
      </c>
      <c r="E1122" s="75"/>
    </row>
    <row r="1123" spans="1:5" hidden="1">
      <c r="A1123" s="68"/>
      <c r="B1123" s="89">
        <v>80530</v>
      </c>
      <c r="C1123" s="135" t="s">
        <v>971</v>
      </c>
      <c r="D1123" s="69" t="s">
        <v>2285</v>
      </c>
      <c r="E1123" s="75"/>
    </row>
    <row r="1124" spans="1:5" hidden="1">
      <c r="A1124" s="68"/>
      <c r="B1124" s="89">
        <v>80532</v>
      </c>
      <c r="C1124" s="135" t="s">
        <v>972</v>
      </c>
      <c r="D1124" s="69" t="s">
        <v>2285</v>
      </c>
      <c r="E1124" s="75"/>
    </row>
    <row r="1125" spans="1:5">
      <c r="A1125" s="94"/>
      <c r="B1125" s="94">
        <v>80540</v>
      </c>
      <c r="C1125" s="139" t="s">
        <v>973</v>
      </c>
      <c r="D1125" s="77"/>
      <c r="E1125" s="78"/>
    </row>
    <row r="1126" spans="1:5" hidden="1">
      <c r="A1126" s="68"/>
      <c r="B1126" s="89">
        <v>80541</v>
      </c>
      <c r="C1126" s="135" t="s">
        <v>974</v>
      </c>
      <c r="D1126" s="69" t="s">
        <v>2285</v>
      </c>
      <c r="E1126" s="75"/>
    </row>
    <row r="1127" spans="1:5" hidden="1">
      <c r="A1127" s="68"/>
      <c r="B1127" s="89">
        <v>80542</v>
      </c>
      <c r="C1127" s="135" t="s">
        <v>975</v>
      </c>
      <c r="D1127" s="69" t="s">
        <v>2285</v>
      </c>
      <c r="E1127" s="75"/>
    </row>
    <row r="1128" spans="1:5" hidden="1">
      <c r="A1128" s="68"/>
      <c r="B1128" s="89">
        <v>80543</v>
      </c>
      <c r="C1128" s="135" t="s">
        <v>976</v>
      </c>
      <c r="D1128" s="69" t="s">
        <v>2285</v>
      </c>
      <c r="E1128" s="75"/>
    </row>
    <row r="1129" spans="1:5" hidden="1">
      <c r="A1129" s="68"/>
      <c r="B1129" s="89">
        <v>80550</v>
      </c>
      <c r="C1129" s="135" t="s">
        <v>977</v>
      </c>
      <c r="D1129" s="69" t="s">
        <v>978</v>
      </c>
      <c r="E1129" s="75"/>
    </row>
    <row r="1130" spans="1:5" hidden="1">
      <c r="A1130" s="68"/>
      <c r="B1130" s="89">
        <v>80555</v>
      </c>
      <c r="C1130" s="135" t="s">
        <v>979</v>
      </c>
      <c r="D1130" s="69" t="s">
        <v>2285</v>
      </c>
      <c r="E1130" s="75"/>
    </row>
    <row r="1131" spans="1:5" hidden="1">
      <c r="A1131" s="178"/>
      <c r="B1131" s="179">
        <v>80556</v>
      </c>
      <c r="C1131" s="190" t="s">
        <v>980</v>
      </c>
      <c r="D1131" s="175" t="s">
        <v>2285</v>
      </c>
      <c r="E1131" s="211">
        <f>ROUND(E1132,2)</f>
        <v>0</v>
      </c>
    </row>
    <row r="1132" spans="1:5" hidden="1">
      <c r="A1132" s="174"/>
      <c r="B1132" s="179"/>
      <c r="C1132" s="176"/>
      <c r="D1132" s="177"/>
      <c r="E1132" s="187"/>
    </row>
    <row r="1133" spans="1:5" hidden="1">
      <c r="A1133" s="68"/>
      <c r="B1133" s="89"/>
      <c r="C1133" s="135"/>
      <c r="D1133" s="69"/>
      <c r="E1133" s="75"/>
    </row>
    <row r="1134" spans="1:5" hidden="1">
      <c r="A1134" s="68"/>
      <c r="B1134" s="89">
        <v>80560</v>
      </c>
      <c r="C1134" s="135" t="s">
        <v>981</v>
      </c>
      <c r="D1134" s="69" t="s">
        <v>2285</v>
      </c>
      <c r="E1134" s="75"/>
    </row>
    <row r="1135" spans="1:5" hidden="1">
      <c r="A1135" s="68"/>
      <c r="B1135" s="89">
        <v>80561</v>
      </c>
      <c r="C1135" s="135" t="s">
        <v>982</v>
      </c>
      <c r="D1135" s="69" t="s">
        <v>2285</v>
      </c>
      <c r="E1135" s="75"/>
    </row>
    <row r="1136" spans="1:5" hidden="1">
      <c r="A1136" s="68"/>
      <c r="B1136" s="89">
        <v>80562</v>
      </c>
      <c r="C1136" s="135" t="s">
        <v>983</v>
      </c>
      <c r="D1136" s="69" t="s">
        <v>2285</v>
      </c>
      <c r="E1136" s="75"/>
    </row>
    <row r="1137" spans="1:5" hidden="1">
      <c r="A1137" s="68"/>
      <c r="B1137" s="89">
        <v>80563</v>
      </c>
      <c r="C1137" s="135" t="s">
        <v>984</v>
      </c>
      <c r="D1137" s="69" t="s">
        <v>2285</v>
      </c>
      <c r="E1137" s="75"/>
    </row>
    <row r="1138" spans="1:5" hidden="1">
      <c r="A1138" s="68"/>
      <c r="B1138" s="89">
        <v>80564</v>
      </c>
      <c r="C1138" s="135" t="s">
        <v>985</v>
      </c>
      <c r="D1138" s="69" t="s">
        <v>2285</v>
      </c>
      <c r="E1138" s="75"/>
    </row>
    <row r="1139" spans="1:5" hidden="1">
      <c r="A1139" s="68"/>
      <c r="B1139" s="89">
        <v>80570</v>
      </c>
      <c r="C1139" s="135" t="s">
        <v>986</v>
      </c>
      <c r="D1139" s="69" t="s">
        <v>2285</v>
      </c>
      <c r="E1139" s="75"/>
    </row>
    <row r="1140" spans="1:5" ht="26.4" hidden="1">
      <c r="A1140" s="68"/>
      <c r="B1140" s="89">
        <v>80572</v>
      </c>
      <c r="C1140" s="135" t="s">
        <v>987</v>
      </c>
      <c r="D1140" s="69" t="s">
        <v>2285</v>
      </c>
      <c r="E1140" s="75"/>
    </row>
    <row r="1141" spans="1:5" ht="26.4" hidden="1">
      <c r="A1141" s="68"/>
      <c r="B1141" s="89">
        <v>80573</v>
      </c>
      <c r="C1141" s="135" t="s">
        <v>988</v>
      </c>
      <c r="D1141" s="69" t="s">
        <v>2285</v>
      </c>
      <c r="E1141" s="75"/>
    </row>
    <row r="1142" spans="1:5" hidden="1">
      <c r="A1142" s="68"/>
      <c r="B1142" s="89">
        <v>80580</v>
      </c>
      <c r="C1142" s="135" t="s">
        <v>989</v>
      </c>
      <c r="D1142" s="69" t="s">
        <v>2285</v>
      </c>
      <c r="E1142" s="75"/>
    </row>
    <row r="1143" spans="1:5" hidden="1">
      <c r="A1143" s="68"/>
      <c r="B1143" s="89">
        <v>80587</v>
      </c>
      <c r="C1143" s="135" t="s">
        <v>990</v>
      </c>
      <c r="D1143" s="69" t="s">
        <v>2285</v>
      </c>
      <c r="E1143" s="75"/>
    </row>
    <row r="1144" spans="1:5" hidden="1">
      <c r="A1144" s="68"/>
      <c r="B1144" s="89">
        <v>80590</v>
      </c>
      <c r="C1144" s="135" t="s">
        <v>991</v>
      </c>
      <c r="D1144" s="69" t="s">
        <v>2285</v>
      </c>
      <c r="E1144" s="75"/>
    </row>
    <row r="1145" spans="1:5">
      <c r="A1145" s="94"/>
      <c r="B1145" s="94">
        <v>80600</v>
      </c>
      <c r="C1145" s="140" t="s">
        <v>992</v>
      </c>
      <c r="D1145" s="79"/>
      <c r="E1145" s="78"/>
    </row>
    <row r="1146" spans="1:5" hidden="1">
      <c r="A1146" s="68"/>
      <c r="B1146" s="89">
        <v>80601</v>
      </c>
      <c r="C1146" s="135" t="s">
        <v>993</v>
      </c>
      <c r="D1146" s="69" t="s">
        <v>2285</v>
      </c>
      <c r="E1146" s="75"/>
    </row>
    <row r="1147" spans="1:5" hidden="1">
      <c r="A1147" s="68"/>
      <c r="B1147" s="89">
        <v>80610</v>
      </c>
      <c r="C1147" s="135" t="s">
        <v>994</v>
      </c>
      <c r="D1147" s="69" t="s">
        <v>2285</v>
      </c>
      <c r="E1147" s="75"/>
    </row>
    <row r="1148" spans="1:5" hidden="1">
      <c r="A1148" s="68"/>
      <c r="B1148" s="89">
        <v>80613</v>
      </c>
      <c r="C1148" s="135" t="s">
        <v>995</v>
      </c>
      <c r="D1148" s="69" t="s">
        <v>2285</v>
      </c>
      <c r="E1148" s="75"/>
    </row>
    <row r="1149" spans="1:5" hidden="1">
      <c r="A1149" s="68"/>
      <c r="B1149" s="89">
        <v>80620</v>
      </c>
      <c r="C1149" s="135" t="s">
        <v>996</v>
      </c>
      <c r="D1149" s="69" t="s">
        <v>2285</v>
      </c>
      <c r="E1149" s="75"/>
    </row>
    <row r="1150" spans="1:5" ht="26.4" hidden="1">
      <c r="A1150" s="68"/>
      <c r="B1150" s="89">
        <v>80621</v>
      </c>
      <c r="C1150" s="135" t="s">
        <v>997</v>
      </c>
      <c r="D1150" s="69" t="s">
        <v>2285</v>
      </c>
      <c r="E1150" s="75"/>
    </row>
    <row r="1151" spans="1:5">
      <c r="A1151" s="94"/>
      <c r="B1151" s="94">
        <v>80650</v>
      </c>
      <c r="C1151" s="140" t="s">
        <v>998</v>
      </c>
      <c r="D1151" s="79"/>
      <c r="E1151" s="78"/>
    </row>
    <row r="1152" spans="1:5" hidden="1">
      <c r="A1152" s="68"/>
      <c r="B1152" s="89">
        <v>80651</v>
      </c>
      <c r="C1152" s="135" t="s">
        <v>999</v>
      </c>
      <c r="D1152" s="69" t="s">
        <v>2285</v>
      </c>
      <c r="E1152" s="75"/>
    </row>
    <row r="1153" spans="1:5" hidden="1">
      <c r="A1153" s="68"/>
      <c r="B1153" s="89">
        <v>80652</v>
      </c>
      <c r="C1153" s="135" t="s">
        <v>1000</v>
      </c>
      <c r="D1153" s="69" t="s">
        <v>2285</v>
      </c>
      <c r="E1153" s="75"/>
    </row>
    <row r="1154" spans="1:5" hidden="1">
      <c r="A1154" s="68"/>
      <c r="B1154" s="89">
        <v>80656</v>
      </c>
      <c r="C1154" s="135" t="s">
        <v>1001</v>
      </c>
      <c r="D1154" s="69" t="s">
        <v>2285</v>
      </c>
      <c r="E1154" s="75"/>
    </row>
    <row r="1155" spans="1:5" hidden="1">
      <c r="A1155" s="68"/>
      <c r="B1155" s="89">
        <v>80660</v>
      </c>
      <c r="C1155" s="135" t="s">
        <v>1002</v>
      </c>
      <c r="D1155" s="69" t="s">
        <v>2285</v>
      </c>
      <c r="E1155" s="75"/>
    </row>
    <row r="1156" spans="1:5" hidden="1">
      <c r="A1156" s="68"/>
      <c r="B1156" s="89">
        <v>80670</v>
      </c>
      <c r="C1156" s="135" t="s">
        <v>1003</v>
      </c>
      <c r="D1156" s="69" t="s">
        <v>2285</v>
      </c>
      <c r="E1156" s="75"/>
    </row>
    <row r="1157" spans="1:5" hidden="1">
      <c r="A1157" s="68"/>
      <c r="B1157" s="89">
        <v>80671</v>
      </c>
      <c r="C1157" s="135" t="s">
        <v>1004</v>
      </c>
      <c r="D1157" s="69" t="s">
        <v>2285</v>
      </c>
      <c r="E1157" s="75"/>
    </row>
    <row r="1158" spans="1:5" hidden="1">
      <c r="A1158" s="68"/>
      <c r="B1158" s="89">
        <v>80672</v>
      </c>
      <c r="C1158" s="135" t="s">
        <v>1005</v>
      </c>
      <c r="D1158" s="69" t="s">
        <v>2285</v>
      </c>
      <c r="E1158" s="75"/>
    </row>
    <row r="1159" spans="1:5" hidden="1">
      <c r="A1159" s="68"/>
      <c r="B1159" s="89">
        <v>80680</v>
      </c>
      <c r="C1159" s="135" t="s">
        <v>1006</v>
      </c>
      <c r="D1159" s="69" t="s">
        <v>2285</v>
      </c>
      <c r="E1159" s="75"/>
    </row>
    <row r="1160" spans="1:5" hidden="1">
      <c r="A1160" s="68"/>
      <c r="B1160" s="89">
        <v>80686</v>
      </c>
      <c r="C1160" s="135" t="s">
        <v>1007</v>
      </c>
      <c r="D1160" s="69" t="s">
        <v>2285</v>
      </c>
      <c r="E1160" s="75"/>
    </row>
    <row r="1161" spans="1:5" hidden="1">
      <c r="A1161" s="68"/>
      <c r="B1161" s="89">
        <v>80687</v>
      </c>
      <c r="C1161" s="135" t="s">
        <v>1008</v>
      </c>
      <c r="D1161" s="69" t="s">
        <v>2285</v>
      </c>
      <c r="E1161" s="75"/>
    </row>
    <row r="1162" spans="1:5" hidden="1">
      <c r="A1162" s="68"/>
      <c r="B1162" s="89">
        <v>80688</v>
      </c>
      <c r="C1162" s="135" t="s">
        <v>1009</v>
      </c>
      <c r="D1162" s="69" t="s">
        <v>2285</v>
      </c>
      <c r="E1162" s="75"/>
    </row>
    <row r="1163" spans="1:5" hidden="1">
      <c r="A1163" s="68"/>
      <c r="B1163" s="89">
        <v>80689</v>
      </c>
      <c r="C1163" s="135" t="s">
        <v>1010</v>
      </c>
      <c r="D1163" s="69" t="s">
        <v>2285</v>
      </c>
      <c r="E1163" s="75"/>
    </row>
    <row r="1164" spans="1:5" hidden="1">
      <c r="A1164" s="68"/>
      <c r="B1164" s="89">
        <v>80693</v>
      </c>
      <c r="C1164" s="135" t="s">
        <v>1011</v>
      </c>
      <c r="D1164" s="69" t="s">
        <v>2285</v>
      </c>
      <c r="E1164" s="75"/>
    </row>
    <row r="1165" spans="1:5">
      <c r="A1165" s="94"/>
      <c r="B1165" s="94">
        <v>80720</v>
      </c>
      <c r="C1165" s="140" t="s">
        <v>1012</v>
      </c>
      <c r="D1165" s="79"/>
      <c r="E1165" s="78"/>
    </row>
    <row r="1166" spans="1:5" hidden="1">
      <c r="A1166" s="68"/>
      <c r="B1166" s="89">
        <v>80721</v>
      </c>
      <c r="C1166" s="135" t="s">
        <v>1013</v>
      </c>
      <c r="D1166" s="69" t="s">
        <v>2285</v>
      </c>
      <c r="E1166" s="75"/>
    </row>
    <row r="1167" spans="1:5" hidden="1">
      <c r="A1167" s="68"/>
      <c r="B1167" s="89">
        <v>80723</v>
      </c>
      <c r="C1167" s="135" t="s">
        <v>1014</v>
      </c>
      <c r="D1167" s="69" t="s">
        <v>2285</v>
      </c>
      <c r="E1167" s="75"/>
    </row>
    <row r="1168" spans="1:5" hidden="1">
      <c r="A1168" s="68"/>
      <c r="B1168" s="89">
        <v>80725</v>
      </c>
      <c r="C1168" s="135" t="s">
        <v>1015</v>
      </c>
      <c r="D1168" s="69" t="s">
        <v>2285</v>
      </c>
      <c r="E1168" s="75"/>
    </row>
    <row r="1169" spans="1:5" hidden="1">
      <c r="A1169" s="68"/>
      <c r="B1169" s="89">
        <v>80730</v>
      </c>
      <c r="C1169" s="135" t="s">
        <v>1016</v>
      </c>
      <c r="D1169" s="69" t="s">
        <v>2285</v>
      </c>
      <c r="E1169" s="75"/>
    </row>
    <row r="1170" spans="1:5" hidden="1">
      <c r="A1170" s="68"/>
      <c r="B1170" s="89">
        <v>80732</v>
      </c>
      <c r="C1170" s="135" t="s">
        <v>1017</v>
      </c>
      <c r="D1170" s="69" t="s">
        <v>2285</v>
      </c>
      <c r="E1170" s="75"/>
    </row>
    <row r="1171" spans="1:5" hidden="1">
      <c r="A1171" s="68"/>
      <c r="B1171" s="89">
        <v>80733</v>
      </c>
      <c r="C1171" s="135" t="s">
        <v>1018</v>
      </c>
      <c r="D1171" s="69" t="s">
        <v>2285</v>
      </c>
      <c r="E1171" s="75"/>
    </row>
    <row r="1172" spans="1:5" hidden="1">
      <c r="A1172" s="68"/>
      <c r="B1172" s="89">
        <v>80740</v>
      </c>
      <c r="C1172" s="135" t="s">
        <v>1019</v>
      </c>
      <c r="D1172" s="69" t="s">
        <v>2285</v>
      </c>
      <c r="E1172" s="75"/>
    </row>
    <row r="1173" spans="1:5" hidden="1">
      <c r="A1173" s="68"/>
      <c r="B1173" s="89">
        <v>80741</v>
      </c>
      <c r="C1173" s="135" t="s">
        <v>1020</v>
      </c>
      <c r="D1173" s="69" t="s">
        <v>2285</v>
      </c>
      <c r="E1173" s="75"/>
    </row>
    <row r="1174" spans="1:5" hidden="1">
      <c r="A1174" s="68"/>
      <c r="B1174" s="89">
        <v>80752</v>
      </c>
      <c r="C1174" s="135" t="s">
        <v>1021</v>
      </c>
      <c r="D1174" s="69" t="s">
        <v>2285</v>
      </c>
      <c r="E1174" s="75"/>
    </row>
    <row r="1175" spans="1:5">
      <c r="A1175" s="94"/>
      <c r="B1175" s="94">
        <v>80800</v>
      </c>
      <c r="C1175" s="140" t="s">
        <v>1022</v>
      </c>
      <c r="D1175" s="79"/>
      <c r="E1175" s="78"/>
    </row>
    <row r="1176" spans="1:5" hidden="1">
      <c r="A1176" s="68"/>
      <c r="B1176" s="89">
        <v>80801</v>
      </c>
      <c r="C1176" s="135" t="s">
        <v>1023</v>
      </c>
      <c r="D1176" s="69" t="s">
        <v>2285</v>
      </c>
      <c r="E1176" s="75"/>
    </row>
    <row r="1177" spans="1:5" hidden="1">
      <c r="A1177" s="68"/>
      <c r="B1177" s="89">
        <v>80802</v>
      </c>
      <c r="C1177" s="135" t="s">
        <v>1024</v>
      </c>
      <c r="D1177" s="69" t="s">
        <v>2285</v>
      </c>
      <c r="E1177" s="75"/>
    </row>
    <row r="1178" spans="1:5" hidden="1">
      <c r="A1178" s="68"/>
      <c r="B1178" s="89">
        <v>80803</v>
      </c>
      <c r="C1178" s="135" t="s">
        <v>1025</v>
      </c>
      <c r="D1178" s="69" t="s">
        <v>2285</v>
      </c>
      <c r="E1178" s="75"/>
    </row>
    <row r="1179" spans="1:5" hidden="1">
      <c r="A1179" s="68"/>
      <c r="B1179" s="89">
        <v>80804</v>
      </c>
      <c r="C1179" s="135" t="s">
        <v>1026</v>
      </c>
      <c r="D1179" s="69" t="s">
        <v>2285</v>
      </c>
      <c r="E1179" s="75"/>
    </row>
    <row r="1180" spans="1:5" hidden="1">
      <c r="A1180" s="68"/>
      <c r="B1180" s="89">
        <v>80805</v>
      </c>
      <c r="C1180" s="135" t="s">
        <v>1027</v>
      </c>
      <c r="D1180" s="69" t="s">
        <v>2285</v>
      </c>
      <c r="E1180" s="75"/>
    </row>
    <row r="1181" spans="1:5" hidden="1">
      <c r="A1181" s="68"/>
      <c r="B1181" s="89">
        <v>80810</v>
      </c>
      <c r="C1181" s="135" t="s">
        <v>1028</v>
      </c>
      <c r="D1181" s="69" t="s">
        <v>2285</v>
      </c>
      <c r="E1181" s="75"/>
    </row>
    <row r="1182" spans="1:5" hidden="1">
      <c r="A1182" s="68"/>
      <c r="B1182" s="89">
        <v>80811</v>
      </c>
      <c r="C1182" s="135" t="s">
        <v>1029</v>
      </c>
      <c r="D1182" s="69" t="s">
        <v>2285</v>
      </c>
      <c r="E1182" s="75"/>
    </row>
    <row r="1183" spans="1:5" hidden="1">
      <c r="A1183" s="68"/>
      <c r="B1183" s="89">
        <v>80819</v>
      </c>
      <c r="C1183" s="135" t="s">
        <v>1030</v>
      </c>
      <c r="D1183" s="69" t="s">
        <v>2285</v>
      </c>
      <c r="E1183" s="75"/>
    </row>
    <row r="1184" spans="1:5" hidden="1">
      <c r="A1184" s="68"/>
      <c r="B1184" s="89">
        <v>80820</v>
      </c>
      <c r="C1184" s="135" t="s">
        <v>1031</v>
      </c>
      <c r="D1184" s="69" t="s">
        <v>2285</v>
      </c>
      <c r="E1184" s="75"/>
    </row>
    <row r="1185" spans="1:5" hidden="1">
      <c r="A1185" s="68"/>
      <c r="B1185" s="89">
        <v>80821</v>
      </c>
      <c r="C1185" s="135" t="s">
        <v>1032</v>
      </c>
      <c r="D1185" s="69" t="s">
        <v>2285</v>
      </c>
      <c r="E1185" s="75"/>
    </row>
    <row r="1186" spans="1:5" hidden="1">
      <c r="A1186" s="68"/>
      <c r="B1186" s="89">
        <v>80830</v>
      </c>
      <c r="C1186" s="135" t="s">
        <v>1033</v>
      </c>
      <c r="D1186" s="69" t="s">
        <v>2285</v>
      </c>
      <c r="E1186" s="75"/>
    </row>
    <row r="1187" spans="1:5" hidden="1">
      <c r="A1187" s="68"/>
      <c r="B1187" s="89">
        <v>80840</v>
      </c>
      <c r="C1187" s="135" t="s">
        <v>1034</v>
      </c>
      <c r="D1187" s="69" t="s">
        <v>2285</v>
      </c>
      <c r="E1187" s="75"/>
    </row>
    <row r="1188" spans="1:5" ht="26.4" hidden="1">
      <c r="A1188" s="68"/>
      <c r="B1188" s="89">
        <v>80845</v>
      </c>
      <c r="C1188" s="135" t="s">
        <v>1035</v>
      </c>
      <c r="D1188" s="69" t="s">
        <v>2285</v>
      </c>
      <c r="E1188" s="75"/>
    </row>
    <row r="1189" spans="1:5">
      <c r="A1189" s="94"/>
      <c r="B1189" s="94">
        <v>80900</v>
      </c>
      <c r="C1189" s="140" t="s">
        <v>1036</v>
      </c>
      <c r="D1189" s="79"/>
      <c r="E1189" s="78"/>
    </row>
    <row r="1190" spans="1:5" hidden="1">
      <c r="A1190" s="68"/>
      <c r="B1190" s="89">
        <v>80901</v>
      </c>
      <c r="C1190" s="135" t="s">
        <v>1037</v>
      </c>
      <c r="D1190" s="69" t="s">
        <v>2285</v>
      </c>
      <c r="E1190" s="75"/>
    </row>
    <row r="1191" spans="1:5" hidden="1">
      <c r="A1191" s="68"/>
      <c r="B1191" s="89">
        <v>80902</v>
      </c>
      <c r="C1191" s="135" t="s">
        <v>1038</v>
      </c>
      <c r="D1191" s="69" t="s">
        <v>2285</v>
      </c>
      <c r="E1191" s="75"/>
    </row>
    <row r="1192" spans="1:5" hidden="1">
      <c r="A1192" s="68"/>
      <c r="B1192" s="89">
        <v>80903</v>
      </c>
      <c r="C1192" s="135" t="s">
        <v>1039</v>
      </c>
      <c r="D1192" s="69" t="s">
        <v>2285</v>
      </c>
      <c r="E1192" s="75"/>
    </row>
    <row r="1193" spans="1:5" hidden="1">
      <c r="A1193" s="68"/>
      <c r="B1193" s="89">
        <v>80904</v>
      </c>
      <c r="C1193" s="135" t="s">
        <v>1040</v>
      </c>
      <c r="D1193" s="69" t="s">
        <v>2285</v>
      </c>
      <c r="E1193" s="75"/>
    </row>
    <row r="1194" spans="1:5" hidden="1">
      <c r="A1194" s="68"/>
      <c r="B1194" s="89">
        <v>80905</v>
      </c>
      <c r="C1194" s="135" t="s">
        <v>1041</v>
      </c>
      <c r="D1194" s="69" t="s">
        <v>2285</v>
      </c>
      <c r="E1194" s="75"/>
    </row>
    <row r="1195" spans="1:5" hidden="1">
      <c r="A1195" s="68"/>
      <c r="B1195" s="89">
        <v>80906</v>
      </c>
      <c r="C1195" s="135" t="s">
        <v>1042</v>
      </c>
      <c r="D1195" s="69" t="s">
        <v>2285</v>
      </c>
      <c r="E1195" s="75"/>
    </row>
    <row r="1196" spans="1:5" hidden="1">
      <c r="A1196" s="68"/>
      <c r="B1196" s="89">
        <v>80910</v>
      </c>
      <c r="C1196" s="135" t="s">
        <v>1043</v>
      </c>
      <c r="D1196" s="69" t="s">
        <v>2285</v>
      </c>
      <c r="E1196" s="75"/>
    </row>
    <row r="1197" spans="1:5" hidden="1">
      <c r="A1197" s="68"/>
      <c r="B1197" s="89">
        <v>80911</v>
      </c>
      <c r="C1197" s="135" t="s">
        <v>1044</v>
      </c>
      <c r="D1197" s="69" t="s">
        <v>2285</v>
      </c>
      <c r="E1197" s="75"/>
    </row>
    <row r="1198" spans="1:5" hidden="1">
      <c r="A1198" s="68"/>
      <c r="B1198" s="89">
        <v>80912</v>
      </c>
      <c r="C1198" s="135" t="s">
        <v>1045</v>
      </c>
      <c r="D1198" s="69" t="s">
        <v>2285</v>
      </c>
      <c r="E1198" s="75"/>
    </row>
    <row r="1199" spans="1:5" hidden="1">
      <c r="A1199" s="68"/>
      <c r="B1199" s="89">
        <v>80925</v>
      </c>
      <c r="C1199" s="135" t="s">
        <v>1046</v>
      </c>
      <c r="D1199" s="69" t="s">
        <v>2285</v>
      </c>
      <c r="E1199" s="75"/>
    </row>
    <row r="1200" spans="1:5" hidden="1">
      <c r="A1200" s="68"/>
      <c r="B1200" s="89">
        <v>80926</v>
      </c>
      <c r="C1200" s="135" t="s">
        <v>1047</v>
      </c>
      <c r="D1200" s="69" t="s">
        <v>2285</v>
      </c>
      <c r="E1200" s="75"/>
    </row>
    <row r="1201" spans="1:5" hidden="1">
      <c r="A1201" s="68"/>
      <c r="B1201" s="89">
        <v>80927</v>
      </c>
      <c r="C1201" s="135" t="s">
        <v>1048</v>
      </c>
      <c r="D1201" s="69" t="s">
        <v>2285</v>
      </c>
      <c r="E1201" s="75"/>
    </row>
    <row r="1202" spans="1:5" hidden="1">
      <c r="A1202" s="68"/>
      <c r="B1202" s="89">
        <v>80928</v>
      </c>
      <c r="C1202" s="135" t="s">
        <v>1049</v>
      </c>
      <c r="D1202" s="69" t="s">
        <v>2285</v>
      </c>
      <c r="E1202" s="75"/>
    </row>
    <row r="1203" spans="1:5" hidden="1">
      <c r="A1203" s="68"/>
      <c r="B1203" s="89">
        <v>80929</v>
      </c>
      <c r="C1203" s="135" t="s">
        <v>1050</v>
      </c>
      <c r="D1203" s="69" t="s">
        <v>2285</v>
      </c>
      <c r="E1203" s="75"/>
    </row>
    <row r="1204" spans="1:5" hidden="1">
      <c r="A1204" s="68"/>
      <c r="B1204" s="89">
        <v>80945</v>
      </c>
      <c r="C1204" s="135" t="s">
        <v>1051</v>
      </c>
      <c r="D1204" s="69" t="s">
        <v>2285</v>
      </c>
      <c r="E1204" s="75"/>
    </row>
    <row r="1205" spans="1:5" hidden="1">
      <c r="A1205" s="68"/>
      <c r="B1205" s="89">
        <v>80946</v>
      </c>
      <c r="C1205" s="135" t="s">
        <v>1052</v>
      </c>
      <c r="D1205" s="69" t="s">
        <v>2285</v>
      </c>
      <c r="E1205" s="75"/>
    </row>
    <row r="1206" spans="1:5" hidden="1">
      <c r="A1206" s="68"/>
      <c r="B1206" s="89">
        <v>80975</v>
      </c>
      <c r="C1206" s="135" t="s">
        <v>1053</v>
      </c>
      <c r="D1206" s="69" t="s">
        <v>2285</v>
      </c>
      <c r="E1206" s="75"/>
    </row>
    <row r="1207" spans="1:5" hidden="1">
      <c r="A1207" s="68"/>
      <c r="B1207" s="89">
        <v>80976</v>
      </c>
      <c r="C1207" s="135" t="s">
        <v>1054</v>
      </c>
      <c r="D1207" s="69" t="s">
        <v>2285</v>
      </c>
      <c r="E1207" s="75"/>
    </row>
    <row r="1208" spans="1:5" hidden="1">
      <c r="A1208" s="68"/>
      <c r="B1208" s="89">
        <v>80977</v>
      </c>
      <c r="C1208" s="135" t="s">
        <v>1055</v>
      </c>
      <c r="D1208" s="69" t="s">
        <v>2285</v>
      </c>
      <c r="E1208" s="75"/>
    </row>
    <row r="1209" spans="1:5" hidden="1">
      <c r="A1209" s="68"/>
      <c r="B1209" s="89">
        <v>80978</v>
      </c>
      <c r="C1209" s="135" t="s">
        <v>1056</v>
      </c>
      <c r="D1209" s="69" t="s">
        <v>2285</v>
      </c>
      <c r="E1209" s="75"/>
    </row>
    <row r="1210" spans="1:5" hidden="1">
      <c r="A1210" s="68"/>
      <c r="B1210" s="89">
        <v>80979</v>
      </c>
      <c r="C1210" s="135" t="s">
        <v>1057</v>
      </c>
      <c r="D1210" s="69" t="s">
        <v>2285</v>
      </c>
      <c r="E1210" s="75"/>
    </row>
    <row r="1211" spans="1:5" hidden="1">
      <c r="A1211" s="68"/>
      <c r="B1211" s="89">
        <v>80980</v>
      </c>
      <c r="C1211" s="135" t="s">
        <v>1058</v>
      </c>
      <c r="D1211" s="69" t="s">
        <v>2285</v>
      </c>
      <c r="E1211" s="75"/>
    </row>
    <row r="1212" spans="1:5" hidden="1">
      <c r="A1212" s="68"/>
      <c r="B1212" s="89">
        <v>80981</v>
      </c>
      <c r="C1212" s="135" t="s">
        <v>1059</v>
      </c>
      <c r="D1212" s="69" t="s">
        <v>2285</v>
      </c>
      <c r="E1212" s="75"/>
    </row>
    <row r="1213" spans="1:5" hidden="1">
      <c r="B1213" s="89">
        <v>80982</v>
      </c>
      <c r="C1213" s="135" t="s">
        <v>1060</v>
      </c>
      <c r="D1213" s="69" t="s">
        <v>2285</v>
      </c>
      <c r="E1213" s="75"/>
    </row>
    <row r="1214" spans="1:5" hidden="1">
      <c r="A1214" s="68"/>
      <c r="B1214" s="89">
        <v>80983</v>
      </c>
      <c r="C1214" s="135" t="s">
        <v>1061</v>
      </c>
      <c r="D1214" s="69" t="s">
        <v>2285</v>
      </c>
      <c r="E1214" s="75"/>
    </row>
    <row r="1215" spans="1:5">
      <c r="A1215" s="94"/>
      <c r="B1215" s="94">
        <v>81000</v>
      </c>
      <c r="C1215" s="140" t="s">
        <v>1062</v>
      </c>
      <c r="D1215" s="79"/>
      <c r="E1215" s="78"/>
    </row>
    <row r="1216" spans="1:5">
      <c r="A1216" s="94"/>
      <c r="B1216" s="94">
        <v>81001</v>
      </c>
      <c r="C1216" s="139" t="s">
        <v>1063</v>
      </c>
      <c r="D1216" s="77"/>
      <c r="E1216" s="78"/>
    </row>
    <row r="1217" spans="1:5" hidden="1">
      <c r="A1217" s="68"/>
      <c r="B1217" s="89">
        <v>81002</v>
      </c>
      <c r="C1217" s="135" t="s">
        <v>1064</v>
      </c>
      <c r="D1217" s="69" t="s">
        <v>39</v>
      </c>
      <c r="E1217" s="75"/>
    </row>
    <row r="1218" spans="1:5">
      <c r="A1218" s="178" t="s">
        <v>2304</v>
      </c>
      <c r="B1218" s="179">
        <v>81003</v>
      </c>
      <c r="C1218" s="190" t="s">
        <v>1065</v>
      </c>
      <c r="D1218" s="175" t="s">
        <v>39</v>
      </c>
      <c r="E1218" s="211">
        <f>ROUND(E1219,2)</f>
        <v>2.5</v>
      </c>
    </row>
    <row r="1219" spans="1:5">
      <c r="A1219" s="174"/>
      <c r="B1219" s="179"/>
      <c r="C1219" s="176" t="s">
        <v>2240</v>
      </c>
      <c r="D1219" s="177" t="s">
        <v>39</v>
      </c>
      <c r="E1219" s="187">
        <v>2.5</v>
      </c>
    </row>
    <row r="1220" spans="1:5">
      <c r="A1220" s="68"/>
      <c r="B1220" s="89"/>
      <c r="C1220" s="135"/>
      <c r="D1220" s="69"/>
      <c r="E1220" s="75"/>
    </row>
    <row r="1221" spans="1:5" hidden="1">
      <c r="A1221" s="68"/>
      <c r="B1221" s="89">
        <v>81004</v>
      </c>
      <c r="C1221" s="135" t="s">
        <v>1066</v>
      </c>
      <c r="D1221" s="69" t="s">
        <v>39</v>
      </c>
      <c r="E1221" s="75"/>
    </row>
    <row r="1222" spans="1:5" hidden="1">
      <c r="A1222" s="68"/>
      <c r="B1222" s="89">
        <v>81005</v>
      </c>
      <c r="C1222" s="135" t="s">
        <v>1067</v>
      </c>
      <c r="D1222" s="69" t="s">
        <v>39</v>
      </c>
      <c r="E1222" s="75"/>
    </row>
    <row r="1223" spans="1:5" hidden="1">
      <c r="A1223" s="68"/>
      <c r="B1223" s="89">
        <v>81006</v>
      </c>
      <c r="C1223" s="135" t="s">
        <v>1068</v>
      </c>
      <c r="D1223" s="69" t="s">
        <v>39</v>
      </c>
      <c r="E1223" s="75"/>
    </row>
    <row r="1224" spans="1:5" hidden="1">
      <c r="A1224" s="68"/>
      <c r="B1224" s="89">
        <v>81007</v>
      </c>
      <c r="C1224" s="135" t="s">
        <v>1069</v>
      </c>
      <c r="D1224" s="69" t="s">
        <v>39</v>
      </c>
      <c r="E1224" s="75"/>
    </row>
    <row r="1225" spans="1:5" hidden="1">
      <c r="A1225" s="68"/>
      <c r="B1225" s="89">
        <v>81008</v>
      </c>
      <c r="C1225" s="135" t="s">
        <v>1070</v>
      </c>
      <c r="D1225" s="69" t="s">
        <v>39</v>
      </c>
      <c r="E1225" s="75"/>
    </row>
    <row r="1226" spans="1:5" hidden="1">
      <c r="A1226" s="68"/>
      <c r="B1226" s="89">
        <v>81009</v>
      </c>
      <c r="C1226" s="135" t="s">
        <v>1071</v>
      </c>
      <c r="D1226" s="69" t="s">
        <v>39</v>
      </c>
      <c r="E1226" s="75"/>
    </row>
    <row r="1227" spans="1:5" hidden="1">
      <c r="A1227" s="68"/>
      <c r="B1227" s="89">
        <v>81010</v>
      </c>
      <c r="C1227" s="135" t="s">
        <v>1072</v>
      </c>
      <c r="D1227" s="69" t="s">
        <v>39</v>
      </c>
      <c r="E1227" s="75"/>
    </row>
    <row r="1228" spans="1:5">
      <c r="A1228" s="94"/>
      <c r="B1228" s="94">
        <v>81040</v>
      </c>
      <c r="C1228" s="140" t="s">
        <v>1073</v>
      </c>
      <c r="D1228" s="79"/>
      <c r="E1228" s="78"/>
    </row>
    <row r="1229" spans="1:5" ht="26.4" hidden="1">
      <c r="A1229" s="68"/>
      <c r="B1229" s="89">
        <v>81041</v>
      </c>
      <c r="C1229" s="135" t="s">
        <v>1074</v>
      </c>
      <c r="D1229" s="69" t="s">
        <v>2285</v>
      </c>
      <c r="E1229" s="75"/>
    </row>
    <row r="1230" spans="1:5" hidden="1">
      <c r="A1230" s="68"/>
      <c r="B1230" s="89">
        <v>81042</v>
      </c>
      <c r="C1230" s="135" t="s">
        <v>1075</v>
      </c>
      <c r="D1230" s="69" t="s">
        <v>2285</v>
      </c>
      <c r="E1230" s="80"/>
    </row>
    <row r="1231" spans="1:5" ht="26.4" hidden="1">
      <c r="A1231" s="68"/>
      <c r="B1231" s="89">
        <v>81043</v>
      </c>
      <c r="C1231" s="135" t="s">
        <v>1076</v>
      </c>
      <c r="D1231" s="69" t="s">
        <v>2285</v>
      </c>
      <c r="E1231" s="75"/>
    </row>
    <row r="1232" spans="1:5" hidden="1">
      <c r="A1232" s="68"/>
      <c r="B1232" s="89">
        <v>81044</v>
      </c>
      <c r="C1232" s="135" t="s">
        <v>1077</v>
      </c>
      <c r="D1232" s="69" t="s">
        <v>2285</v>
      </c>
      <c r="E1232" s="75"/>
    </row>
    <row r="1233" spans="1:5" ht="26.4" hidden="1">
      <c r="A1233" s="68"/>
      <c r="B1233" s="89">
        <v>81046</v>
      </c>
      <c r="C1233" s="135" t="s">
        <v>1078</v>
      </c>
      <c r="D1233" s="69" t="s">
        <v>2285</v>
      </c>
      <c r="E1233" s="75"/>
    </row>
    <row r="1234" spans="1:5" hidden="1">
      <c r="A1234" s="68"/>
      <c r="B1234" s="89">
        <v>81055</v>
      </c>
      <c r="C1234" s="135" t="s">
        <v>1079</v>
      </c>
      <c r="D1234" s="69" t="s">
        <v>2285</v>
      </c>
      <c r="E1234" s="75"/>
    </row>
    <row r="1235" spans="1:5" hidden="1">
      <c r="A1235" s="68"/>
      <c r="B1235" s="89">
        <v>81056</v>
      </c>
      <c r="C1235" s="135" t="s">
        <v>1080</v>
      </c>
      <c r="D1235" s="69" t="s">
        <v>2285</v>
      </c>
      <c r="E1235" s="75"/>
    </row>
    <row r="1236" spans="1:5" hidden="1">
      <c r="A1236" s="68"/>
      <c r="B1236" s="89">
        <v>81057</v>
      </c>
      <c r="C1236" s="135" t="s">
        <v>1081</v>
      </c>
      <c r="D1236" s="69" t="s">
        <v>2285</v>
      </c>
      <c r="E1236" s="75"/>
    </row>
    <row r="1237" spans="1:5" ht="26.4" hidden="1">
      <c r="A1237" s="68"/>
      <c r="B1237" s="89">
        <v>81058</v>
      </c>
      <c r="C1237" s="135" t="s">
        <v>1082</v>
      </c>
      <c r="D1237" s="69" t="s">
        <v>2285</v>
      </c>
      <c r="E1237" s="75"/>
    </row>
    <row r="1238" spans="1:5" hidden="1">
      <c r="A1238" s="68"/>
      <c r="B1238" s="89">
        <v>81065</v>
      </c>
      <c r="C1238" s="135" t="s">
        <v>1083</v>
      </c>
      <c r="D1238" s="69" t="s">
        <v>2285</v>
      </c>
      <c r="E1238" s="75"/>
    </row>
    <row r="1239" spans="1:5" hidden="1">
      <c r="A1239" s="68"/>
      <c r="B1239" s="89">
        <v>81066</v>
      </c>
      <c r="C1239" s="135" t="s">
        <v>1084</v>
      </c>
      <c r="D1239" s="69" t="s">
        <v>2285</v>
      </c>
      <c r="E1239" s="75"/>
    </row>
    <row r="1240" spans="1:5" hidden="1">
      <c r="A1240" s="68"/>
      <c r="B1240" s="89">
        <v>81067</v>
      </c>
      <c r="C1240" s="135" t="s">
        <v>1085</v>
      </c>
      <c r="D1240" s="69" t="s">
        <v>2285</v>
      </c>
      <c r="E1240" s="75"/>
    </row>
    <row r="1241" spans="1:5" hidden="1">
      <c r="A1241" s="68"/>
      <c r="B1241" s="89">
        <v>81068</v>
      </c>
      <c r="C1241" s="135" t="s">
        <v>1086</v>
      </c>
      <c r="D1241" s="69" t="s">
        <v>2285</v>
      </c>
      <c r="E1241" s="75"/>
    </row>
    <row r="1242" spans="1:5" hidden="1">
      <c r="A1242" s="68"/>
      <c r="B1242" s="89">
        <v>81069</v>
      </c>
      <c r="C1242" s="135" t="s">
        <v>1087</v>
      </c>
      <c r="D1242" s="69" t="s">
        <v>2285</v>
      </c>
      <c r="E1242" s="75"/>
    </row>
    <row r="1243" spans="1:5" hidden="1">
      <c r="A1243" s="68"/>
      <c r="B1243" s="89">
        <v>81070</v>
      </c>
      <c r="C1243" s="135" t="s">
        <v>1088</v>
      </c>
      <c r="D1243" s="69" t="s">
        <v>2285</v>
      </c>
      <c r="E1243" s="75"/>
    </row>
    <row r="1244" spans="1:5" hidden="1">
      <c r="A1244" s="68"/>
      <c r="B1244" s="89">
        <v>81071</v>
      </c>
      <c r="C1244" s="135" t="s">
        <v>1089</v>
      </c>
      <c r="D1244" s="69" t="s">
        <v>2285</v>
      </c>
      <c r="E1244" s="75"/>
    </row>
    <row r="1245" spans="1:5" hidden="1">
      <c r="A1245" s="68"/>
      <c r="B1245" s="89">
        <v>81072</v>
      </c>
      <c r="C1245" s="135" t="s">
        <v>1090</v>
      </c>
      <c r="D1245" s="69" t="s">
        <v>2285</v>
      </c>
      <c r="E1245" s="75"/>
    </row>
    <row r="1246" spans="1:5" hidden="1">
      <c r="A1246" s="68"/>
      <c r="B1246" s="89">
        <v>81073</v>
      </c>
      <c r="C1246" s="135" t="s">
        <v>1091</v>
      </c>
      <c r="D1246" s="69" t="s">
        <v>2285</v>
      </c>
      <c r="E1246" s="75"/>
    </row>
    <row r="1247" spans="1:5" hidden="1">
      <c r="A1247" s="68"/>
      <c r="B1247" s="89">
        <v>81083</v>
      </c>
      <c r="C1247" s="135" t="s">
        <v>1092</v>
      </c>
      <c r="D1247" s="69" t="s">
        <v>2285</v>
      </c>
      <c r="E1247" s="75"/>
    </row>
    <row r="1248" spans="1:5" hidden="1">
      <c r="A1248" s="68"/>
      <c r="B1248" s="89">
        <v>81084</v>
      </c>
      <c r="C1248" s="135" t="s">
        <v>1093</v>
      </c>
      <c r="D1248" s="69" t="s">
        <v>2285</v>
      </c>
      <c r="E1248" s="75"/>
    </row>
    <row r="1249" spans="1:5" hidden="1">
      <c r="A1249" s="68"/>
      <c r="B1249" s="89">
        <v>81085</v>
      </c>
      <c r="C1249" s="136" t="s">
        <v>1094</v>
      </c>
      <c r="D1249" s="69" t="s">
        <v>2285</v>
      </c>
      <c r="E1249" s="75"/>
    </row>
    <row r="1250" spans="1:5">
      <c r="A1250" s="94"/>
      <c r="B1250" s="94">
        <v>81100</v>
      </c>
      <c r="C1250" s="140" t="s">
        <v>1095</v>
      </c>
      <c r="D1250" s="79"/>
      <c r="E1250" s="78"/>
    </row>
    <row r="1251" spans="1:5" hidden="1">
      <c r="A1251" s="68"/>
      <c r="B1251" s="89">
        <v>81101</v>
      </c>
      <c r="C1251" s="135" t="s">
        <v>1096</v>
      </c>
      <c r="D1251" s="69" t="s">
        <v>2285</v>
      </c>
      <c r="E1251" s="75"/>
    </row>
    <row r="1252" spans="1:5" hidden="1">
      <c r="A1252" s="68"/>
      <c r="B1252" s="89">
        <v>81102</v>
      </c>
      <c r="C1252" s="135" t="s">
        <v>1097</v>
      </c>
      <c r="D1252" s="69" t="s">
        <v>2285</v>
      </c>
      <c r="E1252" s="75"/>
    </row>
    <row r="1253" spans="1:5" hidden="1">
      <c r="A1253" s="68"/>
      <c r="B1253" s="89">
        <v>81103</v>
      </c>
      <c r="C1253" s="135" t="s">
        <v>1098</v>
      </c>
      <c r="D1253" s="69" t="s">
        <v>2285</v>
      </c>
      <c r="E1253" s="75"/>
    </row>
    <row r="1254" spans="1:5" hidden="1">
      <c r="A1254" s="68"/>
      <c r="B1254" s="89">
        <v>81104</v>
      </c>
      <c r="C1254" s="135" t="s">
        <v>1099</v>
      </c>
      <c r="D1254" s="69" t="s">
        <v>2285</v>
      </c>
      <c r="E1254" s="75"/>
    </row>
    <row r="1255" spans="1:5" hidden="1">
      <c r="A1255" s="68"/>
      <c r="B1255" s="89">
        <v>81105</v>
      </c>
      <c r="C1255" s="135" t="s">
        <v>1100</v>
      </c>
      <c r="D1255" s="69" t="s">
        <v>2285</v>
      </c>
      <c r="E1255" s="75"/>
    </row>
    <row r="1256" spans="1:5" hidden="1">
      <c r="A1256" s="68"/>
      <c r="B1256" s="89">
        <v>81106</v>
      </c>
      <c r="C1256" s="135" t="s">
        <v>1101</v>
      </c>
      <c r="D1256" s="69" t="s">
        <v>2285</v>
      </c>
      <c r="E1256" s="75"/>
    </row>
    <row r="1257" spans="1:5" hidden="1">
      <c r="A1257" s="68"/>
      <c r="B1257" s="89">
        <v>81107</v>
      </c>
      <c r="C1257" s="135" t="s">
        <v>1102</v>
      </c>
      <c r="D1257" s="69" t="s">
        <v>2285</v>
      </c>
      <c r="E1257" s="75"/>
    </row>
    <row r="1258" spans="1:5" hidden="1">
      <c r="A1258" s="68"/>
      <c r="B1258" s="89">
        <v>81108</v>
      </c>
      <c r="C1258" s="135" t="s">
        <v>1103</v>
      </c>
      <c r="D1258" s="69" t="s">
        <v>2285</v>
      </c>
      <c r="E1258" s="75"/>
    </row>
    <row r="1259" spans="1:5" hidden="1">
      <c r="A1259" s="68"/>
      <c r="B1259" s="89">
        <v>81109</v>
      </c>
      <c r="C1259" s="135" t="s">
        <v>1104</v>
      </c>
      <c r="D1259" s="69" t="s">
        <v>2285</v>
      </c>
      <c r="E1259" s="75"/>
    </row>
    <row r="1260" spans="1:5" hidden="1">
      <c r="A1260" s="68"/>
      <c r="B1260" s="89">
        <v>81120</v>
      </c>
      <c r="C1260" s="135" t="s">
        <v>1105</v>
      </c>
      <c r="D1260" s="69" t="s">
        <v>2285</v>
      </c>
      <c r="E1260" s="75"/>
    </row>
    <row r="1261" spans="1:5" hidden="1">
      <c r="A1261" s="68"/>
      <c r="B1261" s="89">
        <v>81121</v>
      </c>
      <c r="C1261" s="135" t="s">
        <v>1106</v>
      </c>
      <c r="D1261" s="69" t="s">
        <v>2285</v>
      </c>
      <c r="E1261" s="75"/>
    </row>
    <row r="1262" spans="1:5" hidden="1">
      <c r="A1262" s="68"/>
      <c r="B1262" s="89">
        <v>81122</v>
      </c>
      <c r="C1262" s="135" t="s">
        <v>1107</v>
      </c>
      <c r="D1262" s="69" t="s">
        <v>2285</v>
      </c>
      <c r="E1262" s="75"/>
    </row>
    <row r="1263" spans="1:5" hidden="1">
      <c r="A1263" s="68"/>
      <c r="B1263" s="89">
        <v>81130</v>
      </c>
      <c r="C1263" s="135" t="s">
        <v>1108</v>
      </c>
      <c r="D1263" s="69" t="s">
        <v>2285</v>
      </c>
      <c r="E1263" s="75"/>
    </row>
    <row r="1264" spans="1:5" hidden="1">
      <c r="A1264" s="68"/>
      <c r="B1264" s="89">
        <v>81131</v>
      </c>
      <c r="C1264" s="135" t="s">
        <v>1109</v>
      </c>
      <c r="D1264" s="69" t="s">
        <v>2285</v>
      </c>
      <c r="E1264" s="75"/>
    </row>
    <row r="1265" spans="1:5" hidden="1">
      <c r="A1265" s="68"/>
      <c r="B1265" s="89">
        <v>81132</v>
      </c>
      <c r="C1265" s="135" t="s">
        <v>1110</v>
      </c>
      <c r="D1265" s="69" t="s">
        <v>2285</v>
      </c>
      <c r="E1265" s="75"/>
    </row>
    <row r="1266" spans="1:5" hidden="1">
      <c r="A1266" s="68"/>
      <c r="B1266" s="89">
        <v>81133</v>
      </c>
      <c r="C1266" s="135" t="s">
        <v>1111</v>
      </c>
      <c r="D1266" s="69" t="s">
        <v>2285</v>
      </c>
      <c r="E1266" s="75"/>
    </row>
    <row r="1267" spans="1:5" hidden="1">
      <c r="A1267" s="68"/>
      <c r="B1267" s="89">
        <v>81134</v>
      </c>
      <c r="C1267" s="135" t="s">
        <v>1112</v>
      </c>
      <c r="D1267" s="69" t="s">
        <v>2285</v>
      </c>
      <c r="E1267" s="75"/>
    </row>
    <row r="1268" spans="1:5" hidden="1">
      <c r="A1268" s="68"/>
      <c r="B1268" s="89">
        <v>81144</v>
      </c>
      <c r="C1268" s="135" t="s">
        <v>1113</v>
      </c>
      <c r="D1268" s="69" t="s">
        <v>2285</v>
      </c>
      <c r="E1268" s="75"/>
    </row>
    <row r="1269" spans="1:5" hidden="1">
      <c r="A1269" s="68"/>
      <c r="B1269" s="89">
        <v>81145</v>
      </c>
      <c r="C1269" s="135" t="s">
        <v>1114</v>
      </c>
      <c r="D1269" s="69" t="s">
        <v>2285</v>
      </c>
      <c r="E1269" s="75"/>
    </row>
    <row r="1270" spans="1:5" hidden="1">
      <c r="A1270" s="68"/>
      <c r="B1270" s="89">
        <v>81146</v>
      </c>
      <c r="C1270" s="135" t="s">
        <v>1115</v>
      </c>
      <c r="D1270" s="69" t="s">
        <v>2285</v>
      </c>
      <c r="E1270" s="75"/>
    </row>
    <row r="1271" spans="1:5">
      <c r="A1271" s="94"/>
      <c r="B1271" s="94">
        <v>81160</v>
      </c>
      <c r="C1271" s="140" t="s">
        <v>1116</v>
      </c>
      <c r="D1271" s="79"/>
      <c r="E1271" s="78"/>
    </row>
    <row r="1272" spans="1:5" hidden="1">
      <c r="A1272" s="68"/>
      <c r="B1272" s="89">
        <v>81161</v>
      </c>
      <c r="C1272" s="135" t="s">
        <v>1117</v>
      </c>
      <c r="D1272" s="69" t="s">
        <v>2285</v>
      </c>
      <c r="E1272" s="70"/>
    </row>
    <row r="1273" spans="1:5" hidden="1">
      <c r="A1273" s="68"/>
      <c r="B1273" s="89">
        <v>81162</v>
      </c>
      <c r="C1273" s="135" t="s">
        <v>1118</v>
      </c>
      <c r="D1273" s="69" t="s">
        <v>2285</v>
      </c>
      <c r="E1273" s="70"/>
    </row>
    <row r="1274" spans="1:5" hidden="1">
      <c r="A1274" s="68"/>
      <c r="B1274" s="89">
        <v>81163</v>
      </c>
      <c r="C1274" s="135" t="s">
        <v>1119</v>
      </c>
      <c r="D1274" s="69" t="s">
        <v>2285</v>
      </c>
      <c r="E1274" s="70"/>
    </row>
    <row r="1275" spans="1:5" hidden="1">
      <c r="A1275" s="68"/>
      <c r="B1275" s="89">
        <v>81164</v>
      </c>
      <c r="C1275" s="135" t="s">
        <v>1120</v>
      </c>
      <c r="D1275" s="69" t="s">
        <v>2285</v>
      </c>
      <c r="E1275" s="70"/>
    </row>
    <row r="1276" spans="1:5" hidden="1">
      <c r="A1276" s="68"/>
      <c r="B1276" s="89">
        <v>81165</v>
      </c>
      <c r="C1276" s="135" t="s">
        <v>1121</v>
      </c>
      <c r="D1276" s="69" t="s">
        <v>2285</v>
      </c>
      <c r="E1276" s="70"/>
    </row>
    <row r="1277" spans="1:5" hidden="1">
      <c r="A1277" s="68"/>
      <c r="B1277" s="89">
        <v>81166</v>
      </c>
      <c r="C1277" s="135" t="s">
        <v>1122</v>
      </c>
      <c r="D1277" s="69" t="s">
        <v>2285</v>
      </c>
      <c r="E1277" s="70"/>
    </row>
    <row r="1278" spans="1:5" hidden="1">
      <c r="A1278" s="68"/>
      <c r="B1278" s="89">
        <v>81167</v>
      </c>
      <c r="C1278" s="135" t="s">
        <v>1123</v>
      </c>
      <c r="D1278" s="69" t="s">
        <v>2285</v>
      </c>
      <c r="E1278" s="70"/>
    </row>
    <row r="1279" spans="1:5" hidden="1">
      <c r="A1279" s="68"/>
      <c r="B1279" s="89">
        <v>81168</v>
      </c>
      <c r="C1279" s="135" t="s">
        <v>1124</v>
      </c>
      <c r="D1279" s="69" t="s">
        <v>2285</v>
      </c>
      <c r="E1279" s="70"/>
    </row>
    <row r="1280" spans="1:5" hidden="1">
      <c r="A1280" s="68"/>
      <c r="B1280" s="89">
        <v>81175</v>
      </c>
      <c r="C1280" s="135" t="s">
        <v>1125</v>
      </c>
      <c r="D1280" s="69" t="s">
        <v>2285</v>
      </c>
      <c r="E1280" s="70"/>
    </row>
    <row r="1281" spans="1:5" hidden="1">
      <c r="A1281" s="68"/>
      <c r="B1281" s="89">
        <v>81176</v>
      </c>
      <c r="C1281" s="135" t="s">
        <v>1126</v>
      </c>
      <c r="D1281" s="69" t="s">
        <v>2285</v>
      </c>
      <c r="E1281" s="70"/>
    </row>
    <row r="1282" spans="1:5" hidden="1">
      <c r="A1282" s="68"/>
      <c r="B1282" s="89">
        <v>81177</v>
      </c>
      <c r="C1282" s="135" t="s">
        <v>1127</v>
      </c>
      <c r="D1282" s="69" t="s">
        <v>2285</v>
      </c>
      <c r="E1282" s="70"/>
    </row>
    <row r="1283" spans="1:5" hidden="1">
      <c r="A1283" s="68"/>
      <c r="B1283" s="89">
        <v>81178</v>
      </c>
      <c r="C1283" s="135" t="s">
        <v>1128</v>
      </c>
      <c r="D1283" s="69" t="s">
        <v>2285</v>
      </c>
      <c r="E1283" s="70"/>
    </row>
    <row r="1284" spans="1:5" hidden="1">
      <c r="A1284" s="68"/>
      <c r="B1284" s="89">
        <v>81179</v>
      </c>
      <c r="C1284" s="135" t="s">
        <v>1129</v>
      </c>
      <c r="D1284" s="69" t="s">
        <v>2285</v>
      </c>
      <c r="E1284" s="70"/>
    </row>
    <row r="1285" spans="1:5" hidden="1">
      <c r="A1285" s="68"/>
      <c r="B1285" s="89">
        <v>81180</v>
      </c>
      <c r="C1285" s="135" t="s">
        <v>1130</v>
      </c>
      <c r="D1285" s="69" t="s">
        <v>2285</v>
      </c>
      <c r="E1285" s="70"/>
    </row>
    <row r="1286" spans="1:5" hidden="1">
      <c r="A1286" s="68"/>
      <c r="B1286" s="89">
        <v>81181</v>
      </c>
      <c r="C1286" s="135" t="s">
        <v>1131</v>
      </c>
      <c r="D1286" s="69" t="s">
        <v>2285</v>
      </c>
      <c r="E1286" s="70"/>
    </row>
    <row r="1287" spans="1:5" hidden="1">
      <c r="A1287" s="68"/>
      <c r="B1287" s="89">
        <v>81182</v>
      </c>
      <c r="C1287" s="135" t="s">
        <v>1132</v>
      </c>
      <c r="D1287" s="69" t="s">
        <v>2285</v>
      </c>
      <c r="E1287" s="70"/>
    </row>
    <row r="1288" spans="1:5" hidden="1">
      <c r="A1288" s="68"/>
      <c r="B1288" s="89">
        <v>81183</v>
      </c>
      <c r="C1288" s="135" t="s">
        <v>1133</v>
      </c>
      <c r="D1288" s="69" t="s">
        <v>2285</v>
      </c>
      <c r="E1288" s="70"/>
    </row>
    <row r="1289" spans="1:5" hidden="1">
      <c r="A1289" s="68"/>
      <c r="B1289" s="89">
        <v>81184</v>
      </c>
      <c r="C1289" s="135" t="s">
        <v>1134</v>
      </c>
      <c r="D1289" s="69" t="s">
        <v>2285</v>
      </c>
      <c r="E1289" s="70"/>
    </row>
    <row r="1290" spans="1:5" hidden="1">
      <c r="A1290" s="68"/>
      <c r="B1290" s="89">
        <v>81185</v>
      </c>
      <c r="C1290" s="135" t="s">
        <v>1135</v>
      </c>
      <c r="D1290" s="69" t="s">
        <v>2285</v>
      </c>
      <c r="E1290" s="70"/>
    </row>
    <row r="1291" spans="1:5" hidden="1">
      <c r="A1291" s="68"/>
      <c r="B1291" s="89">
        <v>81187</v>
      </c>
      <c r="C1291" s="135" t="s">
        <v>1136</v>
      </c>
      <c r="D1291" s="69" t="s">
        <v>2285</v>
      </c>
      <c r="E1291" s="70"/>
    </row>
    <row r="1292" spans="1:5">
      <c r="A1292" s="94"/>
      <c r="B1292" s="94">
        <v>81200</v>
      </c>
      <c r="C1292" s="140" t="s">
        <v>1137</v>
      </c>
      <c r="D1292" s="79"/>
      <c r="E1292" s="81"/>
    </row>
    <row r="1293" spans="1:5" hidden="1">
      <c r="A1293" s="68"/>
      <c r="B1293" s="89">
        <v>81201</v>
      </c>
      <c r="C1293" s="135" t="s">
        <v>1138</v>
      </c>
      <c r="D1293" s="69" t="s">
        <v>2285</v>
      </c>
      <c r="E1293" s="75"/>
    </row>
    <row r="1294" spans="1:5" hidden="1">
      <c r="A1294" s="68"/>
      <c r="B1294" s="89">
        <v>81202</v>
      </c>
      <c r="C1294" s="135" t="s">
        <v>1139</v>
      </c>
      <c r="D1294" s="69" t="s">
        <v>2285</v>
      </c>
      <c r="E1294" s="75"/>
    </row>
    <row r="1295" spans="1:5" hidden="1">
      <c r="A1295" s="68"/>
      <c r="B1295" s="89">
        <v>81203</v>
      </c>
      <c r="C1295" s="135" t="s">
        <v>1140</v>
      </c>
      <c r="D1295" s="69" t="s">
        <v>2285</v>
      </c>
      <c r="E1295" s="75"/>
    </row>
    <row r="1296" spans="1:5" hidden="1">
      <c r="A1296" s="68"/>
      <c r="B1296" s="89">
        <v>81204</v>
      </c>
      <c r="C1296" s="135" t="s">
        <v>1141</v>
      </c>
      <c r="D1296" s="69" t="s">
        <v>2285</v>
      </c>
      <c r="E1296" s="75"/>
    </row>
    <row r="1297" spans="1:5" hidden="1">
      <c r="A1297" s="68"/>
      <c r="B1297" s="89">
        <v>81205</v>
      </c>
      <c r="C1297" s="135" t="s">
        <v>1142</v>
      </c>
      <c r="D1297" s="69" t="s">
        <v>2285</v>
      </c>
      <c r="E1297" s="75"/>
    </row>
    <row r="1298" spans="1:5" hidden="1">
      <c r="A1298" s="68"/>
      <c r="B1298" s="89">
        <v>81206</v>
      </c>
      <c r="C1298" s="135" t="s">
        <v>1143</v>
      </c>
      <c r="D1298" s="69" t="s">
        <v>2285</v>
      </c>
      <c r="E1298" s="75"/>
    </row>
    <row r="1299" spans="1:5" hidden="1">
      <c r="A1299" s="68"/>
      <c r="B1299" s="89">
        <v>81207</v>
      </c>
      <c r="C1299" s="135" t="s">
        <v>1144</v>
      </c>
      <c r="D1299" s="69" t="s">
        <v>2285</v>
      </c>
      <c r="E1299" s="75"/>
    </row>
    <row r="1300" spans="1:5" hidden="1">
      <c r="A1300" s="68"/>
      <c r="B1300" s="89">
        <v>81208</v>
      </c>
      <c r="C1300" s="135" t="s">
        <v>1145</v>
      </c>
      <c r="D1300" s="69" t="s">
        <v>2285</v>
      </c>
      <c r="E1300" s="75"/>
    </row>
    <row r="1301" spans="1:5" hidden="1">
      <c r="A1301" s="68"/>
      <c r="B1301" s="89">
        <v>81209</v>
      </c>
      <c r="C1301" s="135" t="s">
        <v>1146</v>
      </c>
      <c r="D1301" s="69" t="s">
        <v>2285</v>
      </c>
      <c r="E1301" s="75"/>
    </row>
    <row r="1302" spans="1:5">
      <c r="A1302" s="94"/>
      <c r="B1302" s="94">
        <v>81230</v>
      </c>
      <c r="C1302" s="140" t="s">
        <v>1147</v>
      </c>
      <c r="D1302" s="79"/>
      <c r="E1302" s="78"/>
    </row>
    <row r="1303" spans="1:5" hidden="1">
      <c r="A1303" s="68"/>
      <c r="B1303" s="89">
        <v>81231</v>
      </c>
      <c r="C1303" s="135" t="s">
        <v>1148</v>
      </c>
      <c r="D1303" s="69" t="s">
        <v>2285</v>
      </c>
      <c r="E1303" s="75"/>
    </row>
    <row r="1304" spans="1:5" hidden="1">
      <c r="A1304" s="68"/>
      <c r="B1304" s="89">
        <v>81232</v>
      </c>
      <c r="C1304" s="135" t="s">
        <v>1149</v>
      </c>
      <c r="D1304" s="69" t="s">
        <v>2285</v>
      </c>
      <c r="E1304" s="75"/>
    </row>
    <row r="1305" spans="1:5" hidden="1">
      <c r="A1305" s="68"/>
      <c r="B1305" s="89">
        <v>81233</v>
      </c>
      <c r="C1305" s="135" t="s">
        <v>1150</v>
      </c>
      <c r="D1305" s="69" t="s">
        <v>2285</v>
      </c>
      <c r="E1305" s="75"/>
    </row>
    <row r="1306" spans="1:5" hidden="1">
      <c r="A1306" s="68"/>
      <c r="B1306" s="89">
        <v>81234</v>
      </c>
      <c r="C1306" s="135" t="s">
        <v>1151</v>
      </c>
      <c r="D1306" s="69" t="s">
        <v>2285</v>
      </c>
      <c r="E1306" s="75"/>
    </row>
    <row r="1307" spans="1:5" hidden="1">
      <c r="A1307" s="68"/>
      <c r="B1307" s="89">
        <v>81235</v>
      </c>
      <c r="C1307" s="135" t="s">
        <v>1152</v>
      </c>
      <c r="D1307" s="69" t="s">
        <v>2285</v>
      </c>
      <c r="E1307" s="75"/>
    </row>
    <row r="1308" spans="1:5" hidden="1">
      <c r="A1308" s="68"/>
      <c r="B1308" s="89">
        <v>81236</v>
      </c>
      <c r="C1308" s="135" t="s">
        <v>1153</v>
      </c>
      <c r="D1308" s="69" t="s">
        <v>2285</v>
      </c>
      <c r="E1308" s="75"/>
    </row>
    <row r="1309" spans="1:5" hidden="1">
      <c r="A1309" s="68"/>
      <c r="B1309" s="89">
        <v>81250</v>
      </c>
      <c r="C1309" s="135" t="s">
        <v>1154</v>
      </c>
      <c r="D1309" s="69" t="s">
        <v>2285</v>
      </c>
      <c r="E1309" s="75"/>
    </row>
    <row r="1310" spans="1:5" hidden="1">
      <c r="A1310" s="68"/>
      <c r="B1310" s="89">
        <v>81251</v>
      </c>
      <c r="C1310" s="135" t="s">
        <v>1155</v>
      </c>
      <c r="D1310" s="69" t="s">
        <v>2285</v>
      </c>
      <c r="E1310" s="75"/>
    </row>
    <row r="1311" spans="1:5" hidden="1">
      <c r="A1311" s="68"/>
      <c r="B1311" s="89">
        <v>81252</v>
      </c>
      <c r="C1311" s="135" t="s">
        <v>1156</v>
      </c>
      <c r="D1311" s="69" t="s">
        <v>2285</v>
      </c>
      <c r="E1311" s="75"/>
    </row>
    <row r="1312" spans="1:5" hidden="1">
      <c r="A1312" s="68"/>
      <c r="B1312" s="89">
        <v>81253</v>
      </c>
      <c r="C1312" s="135" t="s">
        <v>1157</v>
      </c>
      <c r="D1312" s="69" t="s">
        <v>2285</v>
      </c>
      <c r="E1312" s="75"/>
    </row>
    <row r="1313" spans="1:5" hidden="1">
      <c r="A1313" s="68"/>
      <c r="B1313" s="89">
        <v>81254</v>
      </c>
      <c r="C1313" s="135" t="s">
        <v>1158</v>
      </c>
      <c r="D1313" s="69" t="s">
        <v>2285</v>
      </c>
      <c r="E1313" s="75"/>
    </row>
    <row r="1314" spans="1:5" hidden="1">
      <c r="A1314" s="68"/>
      <c r="B1314" s="89">
        <v>81255</v>
      </c>
      <c r="C1314" s="135" t="s">
        <v>1159</v>
      </c>
      <c r="D1314" s="69" t="s">
        <v>2285</v>
      </c>
      <c r="E1314" s="75"/>
    </row>
    <row r="1315" spans="1:5" hidden="1">
      <c r="A1315" s="68"/>
      <c r="B1315" s="89">
        <v>81256</v>
      </c>
      <c r="C1315" s="135" t="s">
        <v>1160</v>
      </c>
      <c r="D1315" s="69" t="s">
        <v>2285</v>
      </c>
      <c r="E1315" s="75"/>
    </row>
    <row r="1316" spans="1:5" hidden="1">
      <c r="A1316" s="68"/>
      <c r="B1316" s="89">
        <v>81257</v>
      </c>
      <c r="C1316" s="135" t="s">
        <v>1161</v>
      </c>
      <c r="D1316" s="69" t="s">
        <v>2285</v>
      </c>
      <c r="E1316" s="75"/>
    </row>
    <row r="1317" spans="1:5" hidden="1">
      <c r="A1317" s="68"/>
      <c r="B1317" s="89">
        <v>81258</v>
      </c>
      <c r="C1317" s="135" t="s">
        <v>1162</v>
      </c>
      <c r="D1317" s="69" t="s">
        <v>2285</v>
      </c>
      <c r="E1317" s="75"/>
    </row>
    <row r="1318" spans="1:5">
      <c r="A1318" s="94"/>
      <c r="B1318" s="94">
        <v>81300</v>
      </c>
      <c r="C1318" s="140" t="s">
        <v>1163</v>
      </c>
      <c r="D1318" s="79"/>
      <c r="E1318" s="78"/>
    </row>
    <row r="1319" spans="1:5" hidden="1">
      <c r="A1319" s="68"/>
      <c r="B1319" s="89">
        <v>81301</v>
      </c>
      <c r="C1319" s="141" t="s">
        <v>1164</v>
      </c>
      <c r="D1319" s="69" t="s">
        <v>2285</v>
      </c>
      <c r="E1319" s="75"/>
    </row>
    <row r="1320" spans="1:5" hidden="1">
      <c r="A1320" s="68"/>
      <c r="B1320" s="89">
        <v>81302</v>
      </c>
      <c r="C1320" s="141" t="s">
        <v>1165</v>
      </c>
      <c r="D1320" s="69" t="s">
        <v>2285</v>
      </c>
      <c r="E1320" s="75"/>
    </row>
    <row r="1321" spans="1:5" hidden="1">
      <c r="A1321" s="68"/>
      <c r="B1321" s="89">
        <v>81303</v>
      </c>
      <c r="C1321" s="141" t="s">
        <v>1166</v>
      </c>
      <c r="D1321" s="69" t="s">
        <v>2285</v>
      </c>
      <c r="E1321" s="75"/>
    </row>
    <row r="1322" spans="1:5" hidden="1">
      <c r="A1322" s="68"/>
      <c r="B1322" s="89">
        <v>81304</v>
      </c>
      <c r="C1322" s="141" t="s">
        <v>1167</v>
      </c>
      <c r="D1322" s="69" t="s">
        <v>2285</v>
      </c>
      <c r="E1322" s="75"/>
    </row>
    <row r="1323" spans="1:5" hidden="1">
      <c r="A1323" s="68"/>
      <c r="B1323" s="89">
        <v>81305</v>
      </c>
      <c r="C1323" s="141" t="s">
        <v>1168</v>
      </c>
      <c r="D1323" s="69" t="s">
        <v>2285</v>
      </c>
      <c r="E1323" s="75"/>
    </row>
    <row r="1324" spans="1:5" hidden="1">
      <c r="A1324" s="68"/>
      <c r="B1324" s="89">
        <v>81306</v>
      </c>
      <c r="C1324" s="141" t="s">
        <v>1169</v>
      </c>
      <c r="D1324" s="69" t="s">
        <v>2285</v>
      </c>
      <c r="E1324" s="75"/>
    </row>
    <row r="1325" spans="1:5" hidden="1">
      <c r="A1325" s="68"/>
      <c r="B1325" s="89">
        <v>81307</v>
      </c>
      <c r="C1325" s="141" t="s">
        <v>1170</v>
      </c>
      <c r="D1325" s="69" t="s">
        <v>2285</v>
      </c>
      <c r="E1325" s="75"/>
    </row>
    <row r="1326" spans="1:5" hidden="1">
      <c r="A1326" s="68"/>
      <c r="B1326" s="89">
        <v>81308</v>
      </c>
      <c r="C1326" s="141" t="s">
        <v>1171</v>
      </c>
      <c r="D1326" s="69" t="s">
        <v>2285</v>
      </c>
      <c r="E1326" s="75"/>
    </row>
    <row r="1327" spans="1:5" hidden="1">
      <c r="A1327" s="68"/>
      <c r="B1327" s="89">
        <v>81309</v>
      </c>
      <c r="C1327" s="141" t="s">
        <v>1172</v>
      </c>
      <c r="D1327" s="69" t="s">
        <v>2285</v>
      </c>
      <c r="E1327" s="75"/>
    </row>
    <row r="1328" spans="1:5" hidden="1">
      <c r="A1328" s="68"/>
      <c r="B1328" s="89">
        <v>81320</v>
      </c>
      <c r="C1328" s="141" t="s">
        <v>1173</v>
      </c>
      <c r="D1328" s="69" t="s">
        <v>2285</v>
      </c>
      <c r="E1328" s="75"/>
    </row>
    <row r="1329" spans="1:5">
      <c r="A1329" s="178" t="s">
        <v>2305</v>
      </c>
      <c r="B1329" s="179">
        <v>81321</v>
      </c>
      <c r="C1329" s="180" t="s">
        <v>1174</v>
      </c>
      <c r="D1329" s="175" t="s">
        <v>2285</v>
      </c>
      <c r="E1329" s="211">
        <f>ROUND(E1330,2)</f>
        <v>2</v>
      </c>
    </row>
    <row r="1330" spans="1:5">
      <c r="A1330" s="174"/>
      <c r="B1330" s="179"/>
      <c r="C1330" s="176" t="s">
        <v>2240</v>
      </c>
      <c r="D1330" s="177" t="s">
        <v>2285</v>
      </c>
      <c r="E1330" s="187">
        <v>2</v>
      </c>
    </row>
    <row r="1331" spans="1:5">
      <c r="A1331" s="174"/>
      <c r="B1331" s="179"/>
      <c r="C1331" s="180"/>
      <c r="D1331" s="175"/>
      <c r="E1331" s="211"/>
    </row>
    <row r="1332" spans="1:5" hidden="1">
      <c r="A1332" s="174"/>
      <c r="B1332" s="179">
        <v>81322</v>
      </c>
      <c r="C1332" s="180" t="s">
        <v>1175</v>
      </c>
      <c r="D1332" s="175" t="s">
        <v>2285</v>
      </c>
      <c r="E1332" s="211"/>
    </row>
    <row r="1333" spans="1:5" hidden="1">
      <c r="A1333" s="174"/>
      <c r="B1333" s="179">
        <v>81323</v>
      </c>
      <c r="C1333" s="180" t="s">
        <v>1176</v>
      </c>
      <c r="D1333" s="175" t="s">
        <v>2285</v>
      </c>
      <c r="E1333" s="211"/>
    </row>
    <row r="1334" spans="1:5" hidden="1">
      <c r="A1334" s="174"/>
      <c r="B1334" s="179">
        <v>81324</v>
      </c>
      <c r="C1334" s="180" t="s">
        <v>1177</v>
      </c>
      <c r="D1334" s="175" t="s">
        <v>2285</v>
      </c>
      <c r="E1334" s="211"/>
    </row>
    <row r="1335" spans="1:5" hidden="1">
      <c r="A1335" s="174"/>
      <c r="B1335" s="179">
        <v>81325</v>
      </c>
      <c r="C1335" s="180" t="s">
        <v>1178</v>
      </c>
      <c r="D1335" s="175" t="s">
        <v>2285</v>
      </c>
      <c r="E1335" s="211"/>
    </row>
    <row r="1336" spans="1:5" hidden="1">
      <c r="A1336" s="174"/>
      <c r="B1336" s="179">
        <v>81326</v>
      </c>
      <c r="C1336" s="180" t="s">
        <v>1179</v>
      </c>
      <c r="D1336" s="175" t="s">
        <v>2285</v>
      </c>
      <c r="E1336" s="211"/>
    </row>
    <row r="1337" spans="1:5" hidden="1">
      <c r="A1337" s="174"/>
      <c r="B1337" s="179">
        <v>81327</v>
      </c>
      <c r="C1337" s="180" t="s">
        <v>1180</v>
      </c>
      <c r="D1337" s="175" t="s">
        <v>2285</v>
      </c>
      <c r="E1337" s="211"/>
    </row>
    <row r="1338" spans="1:5" hidden="1">
      <c r="A1338" s="174"/>
      <c r="B1338" s="179">
        <v>81328</v>
      </c>
      <c r="C1338" s="180" t="s">
        <v>1181</v>
      </c>
      <c r="D1338" s="175" t="s">
        <v>2285</v>
      </c>
      <c r="E1338" s="211"/>
    </row>
    <row r="1339" spans="1:5" hidden="1">
      <c r="A1339" s="174"/>
      <c r="B1339" s="179">
        <v>81340</v>
      </c>
      <c r="C1339" s="180" t="s">
        <v>1182</v>
      </c>
      <c r="D1339" s="175" t="s">
        <v>2285</v>
      </c>
      <c r="E1339" s="211"/>
    </row>
    <row r="1340" spans="1:5" hidden="1">
      <c r="A1340" s="174"/>
      <c r="B1340" s="179">
        <v>81341</v>
      </c>
      <c r="C1340" s="180" t="s">
        <v>1183</v>
      </c>
      <c r="D1340" s="175" t="s">
        <v>2285</v>
      </c>
      <c r="E1340" s="211"/>
    </row>
    <row r="1341" spans="1:5" hidden="1">
      <c r="A1341" s="174"/>
      <c r="B1341" s="179">
        <v>81342</v>
      </c>
      <c r="C1341" s="180" t="s">
        <v>1184</v>
      </c>
      <c r="D1341" s="175" t="s">
        <v>2285</v>
      </c>
      <c r="E1341" s="211"/>
    </row>
    <row r="1342" spans="1:5" hidden="1">
      <c r="A1342" s="174"/>
      <c r="B1342" s="179">
        <v>81343</v>
      </c>
      <c r="C1342" s="180" t="s">
        <v>1185</v>
      </c>
      <c r="D1342" s="175" t="s">
        <v>2285</v>
      </c>
      <c r="E1342" s="211"/>
    </row>
    <row r="1343" spans="1:5" hidden="1">
      <c r="A1343" s="174"/>
      <c r="B1343" s="179">
        <v>81350</v>
      </c>
      <c r="C1343" s="180" t="s">
        <v>1186</v>
      </c>
      <c r="D1343" s="175" t="s">
        <v>2285</v>
      </c>
      <c r="E1343" s="211"/>
    </row>
    <row r="1344" spans="1:5" hidden="1">
      <c r="A1344" s="174"/>
      <c r="B1344" s="179">
        <v>81351</v>
      </c>
      <c r="C1344" s="180" t="s">
        <v>1187</v>
      </c>
      <c r="D1344" s="175" t="s">
        <v>2285</v>
      </c>
      <c r="E1344" s="211"/>
    </row>
    <row r="1345" spans="1:5">
      <c r="A1345" s="178" t="s">
        <v>2306</v>
      </c>
      <c r="B1345" s="179">
        <v>81360</v>
      </c>
      <c r="C1345" s="180" t="s">
        <v>1188</v>
      </c>
      <c r="D1345" s="175" t="s">
        <v>2285</v>
      </c>
      <c r="E1345" s="211">
        <f>ROUND(E1346,2)</f>
        <v>3</v>
      </c>
    </row>
    <row r="1346" spans="1:5">
      <c r="A1346" s="174"/>
      <c r="B1346" s="179"/>
      <c r="C1346" s="176" t="s">
        <v>2240</v>
      </c>
      <c r="D1346" s="177" t="s">
        <v>2285</v>
      </c>
      <c r="E1346" s="187">
        <v>3</v>
      </c>
    </row>
    <row r="1347" spans="1:5">
      <c r="A1347" s="68"/>
      <c r="B1347" s="89"/>
      <c r="C1347" s="141"/>
      <c r="D1347" s="69"/>
      <c r="E1347" s="75"/>
    </row>
    <row r="1348" spans="1:5" hidden="1">
      <c r="A1348" s="68"/>
      <c r="B1348" s="89">
        <v>81361</v>
      </c>
      <c r="C1348" s="141" t="s">
        <v>1189</v>
      </c>
      <c r="D1348" s="69" t="s">
        <v>2285</v>
      </c>
      <c r="E1348" s="75"/>
    </row>
    <row r="1349" spans="1:5" hidden="1">
      <c r="A1349" s="68"/>
      <c r="B1349" s="89">
        <v>81368</v>
      </c>
      <c r="C1349" s="141" t="s">
        <v>1190</v>
      </c>
      <c r="D1349" s="69" t="s">
        <v>2285</v>
      </c>
      <c r="E1349" s="75"/>
    </row>
    <row r="1350" spans="1:5" hidden="1">
      <c r="A1350" s="68"/>
      <c r="B1350" s="89">
        <v>81369</v>
      </c>
      <c r="C1350" s="141" t="s">
        <v>1191</v>
      </c>
      <c r="D1350" s="69" t="s">
        <v>2285</v>
      </c>
      <c r="E1350" s="75"/>
    </row>
    <row r="1351" spans="1:5" hidden="1">
      <c r="A1351" s="68"/>
      <c r="B1351" s="89">
        <v>81375</v>
      </c>
      <c r="C1351" s="141" t="s">
        <v>1192</v>
      </c>
      <c r="D1351" s="69" t="s">
        <v>2285</v>
      </c>
      <c r="E1351" s="75"/>
    </row>
    <row r="1352" spans="1:5" hidden="1">
      <c r="A1352" s="68"/>
      <c r="B1352" s="89">
        <v>81376</v>
      </c>
      <c r="C1352" s="141" t="s">
        <v>1193</v>
      </c>
      <c r="D1352" s="69" t="s">
        <v>2285</v>
      </c>
      <c r="E1352" s="75"/>
    </row>
    <row r="1353" spans="1:5" hidden="1">
      <c r="A1353" s="68"/>
      <c r="B1353" s="89">
        <v>81380</v>
      </c>
      <c r="C1353" s="141" t="s">
        <v>1194</v>
      </c>
      <c r="D1353" s="69" t="s">
        <v>2285</v>
      </c>
      <c r="E1353" s="75"/>
    </row>
    <row r="1354" spans="1:5" hidden="1">
      <c r="A1354" s="68"/>
      <c r="B1354" s="89">
        <v>81381</v>
      </c>
      <c r="C1354" s="141" t="s">
        <v>1195</v>
      </c>
      <c r="D1354" s="69" t="s">
        <v>2285</v>
      </c>
      <c r="E1354" s="75"/>
    </row>
    <row r="1355" spans="1:5">
      <c r="A1355" s="94"/>
      <c r="B1355" s="95">
        <v>81400</v>
      </c>
      <c r="C1355" s="140" t="s">
        <v>1196</v>
      </c>
      <c r="D1355" s="79"/>
      <c r="E1355" s="78"/>
    </row>
    <row r="1356" spans="1:5" hidden="1">
      <c r="A1356" s="68"/>
      <c r="B1356" s="89">
        <v>81401</v>
      </c>
      <c r="C1356" s="141" t="s">
        <v>1197</v>
      </c>
      <c r="D1356" s="69" t="s">
        <v>2285</v>
      </c>
      <c r="E1356" s="75"/>
    </row>
    <row r="1357" spans="1:5" hidden="1">
      <c r="A1357" s="68"/>
      <c r="B1357" s="89">
        <v>81402</v>
      </c>
      <c r="C1357" s="141" t="s">
        <v>1198</v>
      </c>
      <c r="D1357" s="69" t="s">
        <v>2285</v>
      </c>
      <c r="E1357" s="75"/>
    </row>
    <row r="1358" spans="1:5" hidden="1">
      <c r="A1358" s="68"/>
      <c r="B1358" s="89">
        <v>81403</v>
      </c>
      <c r="C1358" s="141" t="s">
        <v>1199</v>
      </c>
      <c r="D1358" s="69" t="s">
        <v>2285</v>
      </c>
      <c r="E1358" s="75"/>
    </row>
    <row r="1359" spans="1:5" hidden="1">
      <c r="A1359" s="68"/>
      <c r="B1359" s="89">
        <v>81404</v>
      </c>
      <c r="C1359" s="141" t="s">
        <v>1200</v>
      </c>
      <c r="D1359" s="69" t="s">
        <v>2285</v>
      </c>
      <c r="E1359" s="75"/>
    </row>
    <row r="1360" spans="1:5" hidden="1">
      <c r="A1360" s="68"/>
      <c r="B1360" s="89">
        <v>81405</v>
      </c>
      <c r="C1360" s="141" t="s">
        <v>1201</v>
      </c>
      <c r="D1360" s="69" t="s">
        <v>2285</v>
      </c>
      <c r="E1360" s="75"/>
    </row>
    <row r="1361" spans="1:5" hidden="1">
      <c r="A1361" s="68"/>
      <c r="B1361" s="89">
        <v>81406</v>
      </c>
      <c r="C1361" s="141" t="s">
        <v>1202</v>
      </c>
      <c r="D1361" s="69" t="s">
        <v>2285</v>
      </c>
      <c r="E1361" s="75"/>
    </row>
    <row r="1362" spans="1:5" hidden="1">
      <c r="A1362" s="68"/>
      <c r="B1362" s="89">
        <v>81407</v>
      </c>
      <c r="C1362" s="141" t="s">
        <v>1203</v>
      </c>
      <c r="D1362" s="69" t="s">
        <v>2285</v>
      </c>
      <c r="E1362" s="75"/>
    </row>
    <row r="1363" spans="1:5" hidden="1">
      <c r="A1363" s="68"/>
      <c r="B1363" s="89">
        <v>81408</v>
      </c>
      <c r="C1363" s="141" t="s">
        <v>1204</v>
      </c>
      <c r="D1363" s="69" t="s">
        <v>2285</v>
      </c>
      <c r="E1363" s="75"/>
    </row>
    <row r="1364" spans="1:5" hidden="1">
      <c r="A1364" s="68"/>
      <c r="B1364" s="89">
        <v>81409</v>
      </c>
      <c r="C1364" s="141" t="s">
        <v>1205</v>
      </c>
      <c r="D1364" s="69" t="s">
        <v>2285</v>
      </c>
      <c r="E1364" s="75"/>
    </row>
    <row r="1365" spans="1:5">
      <c r="A1365" s="178" t="s">
        <v>2415</v>
      </c>
      <c r="B1365" s="179">
        <v>81420</v>
      </c>
      <c r="C1365" s="180" t="s">
        <v>1206</v>
      </c>
      <c r="D1365" s="175" t="s">
        <v>2285</v>
      </c>
      <c r="E1365" s="211">
        <f>ROUND(E1366,2)</f>
        <v>3</v>
      </c>
    </row>
    <row r="1366" spans="1:5">
      <c r="A1366" s="182"/>
      <c r="B1366" s="183"/>
      <c r="C1366" s="176" t="s">
        <v>2240</v>
      </c>
      <c r="D1366" s="177" t="s">
        <v>2285</v>
      </c>
      <c r="E1366" s="187">
        <v>3</v>
      </c>
    </row>
    <row r="1367" spans="1:5">
      <c r="A1367" s="68"/>
      <c r="B1367" s="89"/>
      <c r="C1367" s="141"/>
      <c r="D1367" s="69"/>
      <c r="E1367" s="75"/>
    </row>
    <row r="1368" spans="1:5" hidden="1">
      <c r="A1368" s="68"/>
      <c r="B1368" s="89">
        <v>81421</v>
      </c>
      <c r="C1368" s="141" t="s">
        <v>1207</v>
      </c>
      <c r="D1368" s="69" t="s">
        <v>2285</v>
      </c>
      <c r="E1368" s="75"/>
    </row>
    <row r="1369" spans="1:5" hidden="1">
      <c r="A1369" s="68"/>
      <c r="B1369" s="89">
        <v>81422</v>
      </c>
      <c r="C1369" s="141" t="s">
        <v>1208</v>
      </c>
      <c r="D1369" s="69" t="s">
        <v>2285</v>
      </c>
      <c r="E1369" s="75"/>
    </row>
    <row r="1370" spans="1:5" hidden="1">
      <c r="A1370" s="68"/>
      <c r="B1370" s="89">
        <v>81423</v>
      </c>
      <c r="C1370" s="141" t="s">
        <v>1209</v>
      </c>
      <c r="D1370" s="69" t="s">
        <v>2285</v>
      </c>
      <c r="E1370" s="75"/>
    </row>
    <row r="1371" spans="1:5" hidden="1">
      <c r="A1371" s="68"/>
      <c r="B1371" s="89">
        <v>81424</v>
      </c>
      <c r="C1371" s="141" t="s">
        <v>1210</v>
      </c>
      <c r="D1371" s="69" t="s">
        <v>2285</v>
      </c>
      <c r="E1371" s="75"/>
    </row>
    <row r="1372" spans="1:5" hidden="1">
      <c r="A1372" s="68"/>
      <c r="B1372" s="89">
        <v>81425</v>
      </c>
      <c r="C1372" s="141" t="s">
        <v>1211</v>
      </c>
      <c r="D1372" s="69" t="s">
        <v>2285</v>
      </c>
      <c r="E1372" s="75"/>
    </row>
    <row r="1373" spans="1:5" hidden="1">
      <c r="A1373" s="68"/>
      <c r="B1373" s="89">
        <v>81426</v>
      </c>
      <c r="C1373" s="141" t="s">
        <v>1212</v>
      </c>
      <c r="D1373" s="69" t="s">
        <v>2285</v>
      </c>
      <c r="E1373" s="75"/>
    </row>
    <row r="1374" spans="1:5" hidden="1">
      <c r="A1374" s="68"/>
      <c r="B1374" s="89">
        <v>81427</v>
      </c>
      <c r="C1374" s="141" t="s">
        <v>1213</v>
      </c>
      <c r="D1374" s="69" t="s">
        <v>2285</v>
      </c>
      <c r="E1374" s="75"/>
    </row>
    <row r="1375" spans="1:5" hidden="1">
      <c r="A1375" s="68"/>
      <c r="B1375" s="89">
        <v>81428</v>
      </c>
      <c r="C1375" s="141" t="s">
        <v>1214</v>
      </c>
      <c r="D1375" s="69" t="s">
        <v>2285</v>
      </c>
      <c r="E1375" s="75"/>
    </row>
    <row r="1376" spans="1:5" hidden="1">
      <c r="A1376" s="68"/>
      <c r="B1376" s="89">
        <v>81429</v>
      </c>
      <c r="C1376" s="141" t="s">
        <v>1215</v>
      </c>
      <c r="D1376" s="69" t="s">
        <v>2285</v>
      </c>
      <c r="E1376" s="75"/>
    </row>
    <row r="1377" spans="1:5" hidden="1">
      <c r="A1377" s="68"/>
      <c r="B1377" s="89">
        <v>81439</v>
      </c>
      <c r="C1377" s="141" t="s">
        <v>1216</v>
      </c>
      <c r="D1377" s="69" t="s">
        <v>2285</v>
      </c>
      <c r="E1377" s="75"/>
    </row>
    <row r="1378" spans="1:5" hidden="1">
      <c r="A1378" s="68"/>
      <c r="B1378" s="89">
        <v>81440</v>
      </c>
      <c r="C1378" s="141" t="s">
        <v>1217</v>
      </c>
      <c r="D1378" s="69" t="s">
        <v>2285</v>
      </c>
      <c r="E1378" s="75"/>
    </row>
    <row r="1379" spans="1:5" hidden="1">
      <c r="A1379" s="68"/>
      <c r="B1379" s="89">
        <v>81441</v>
      </c>
      <c r="C1379" s="141" t="s">
        <v>1218</v>
      </c>
      <c r="D1379" s="69" t="s">
        <v>2285</v>
      </c>
      <c r="E1379" s="75"/>
    </row>
    <row r="1380" spans="1:5" hidden="1">
      <c r="A1380" s="68"/>
      <c r="B1380" s="89">
        <v>81442</v>
      </c>
      <c r="C1380" s="141" t="s">
        <v>1219</v>
      </c>
      <c r="D1380" s="69" t="s">
        <v>2285</v>
      </c>
      <c r="E1380" s="75"/>
    </row>
    <row r="1381" spans="1:5" hidden="1">
      <c r="A1381" s="68"/>
      <c r="B1381" s="89">
        <v>81443</v>
      </c>
      <c r="C1381" s="141" t="s">
        <v>1220</v>
      </c>
      <c r="D1381" s="69" t="s">
        <v>2285</v>
      </c>
      <c r="E1381" s="75"/>
    </row>
    <row r="1382" spans="1:5" hidden="1">
      <c r="A1382" s="68"/>
      <c r="B1382" s="89">
        <v>81444</v>
      </c>
      <c r="C1382" s="141" t="s">
        <v>1221</v>
      </c>
      <c r="D1382" s="69" t="s">
        <v>2285</v>
      </c>
      <c r="E1382" s="75"/>
    </row>
    <row r="1383" spans="1:5" hidden="1">
      <c r="A1383" s="68"/>
      <c r="B1383" s="89">
        <v>81445</v>
      </c>
      <c r="C1383" s="141" t="s">
        <v>1222</v>
      </c>
      <c r="D1383" s="69" t="s">
        <v>2285</v>
      </c>
      <c r="E1383" s="75"/>
    </row>
    <row r="1384" spans="1:5">
      <c r="A1384" s="94"/>
      <c r="B1384" s="95">
        <v>81460</v>
      </c>
      <c r="C1384" s="140" t="s">
        <v>1223</v>
      </c>
      <c r="D1384" s="79"/>
      <c r="E1384" s="78"/>
    </row>
    <row r="1385" spans="1:5" hidden="1">
      <c r="A1385" s="68"/>
      <c r="B1385" s="89">
        <v>81461</v>
      </c>
      <c r="C1385" s="141" t="s">
        <v>1224</v>
      </c>
      <c r="D1385" s="69" t="s">
        <v>2285</v>
      </c>
      <c r="E1385" s="75"/>
    </row>
    <row r="1386" spans="1:5" hidden="1">
      <c r="A1386" s="68"/>
      <c r="B1386" s="89">
        <v>81462</v>
      </c>
      <c r="C1386" s="141" t="s">
        <v>1225</v>
      </c>
      <c r="D1386" s="69" t="s">
        <v>2285</v>
      </c>
      <c r="E1386" s="75"/>
    </row>
    <row r="1387" spans="1:5" hidden="1">
      <c r="A1387" s="68"/>
      <c r="B1387" s="89">
        <v>81463</v>
      </c>
      <c r="C1387" s="141" t="s">
        <v>1226</v>
      </c>
      <c r="D1387" s="69" t="s">
        <v>2285</v>
      </c>
      <c r="E1387" s="75"/>
    </row>
    <row r="1388" spans="1:5" hidden="1">
      <c r="A1388" s="68"/>
      <c r="B1388" s="89">
        <v>81464</v>
      </c>
      <c r="C1388" s="141" t="s">
        <v>1227</v>
      </c>
      <c r="D1388" s="69" t="s">
        <v>2285</v>
      </c>
      <c r="E1388" s="75"/>
    </row>
    <row r="1389" spans="1:5" hidden="1">
      <c r="A1389" s="68"/>
      <c r="B1389" s="89">
        <v>81465</v>
      </c>
      <c r="C1389" s="141" t="s">
        <v>1228</v>
      </c>
      <c r="D1389" s="69" t="s">
        <v>2285</v>
      </c>
      <c r="E1389" s="75"/>
    </row>
    <row r="1390" spans="1:5" hidden="1">
      <c r="A1390" s="68"/>
      <c r="B1390" s="89">
        <v>81466</v>
      </c>
      <c r="C1390" s="141" t="s">
        <v>1229</v>
      </c>
      <c r="D1390" s="69" t="s">
        <v>2285</v>
      </c>
      <c r="E1390" s="75"/>
    </row>
    <row r="1391" spans="1:5" hidden="1">
      <c r="A1391" s="68"/>
      <c r="B1391" s="89">
        <v>81467</v>
      </c>
      <c r="C1391" s="141" t="s">
        <v>1230</v>
      </c>
      <c r="D1391" s="69" t="s">
        <v>2285</v>
      </c>
      <c r="E1391" s="75"/>
    </row>
    <row r="1392" spans="1:5">
      <c r="A1392" s="94"/>
      <c r="B1392" s="95">
        <v>81500</v>
      </c>
      <c r="C1392" s="140" t="s">
        <v>1231</v>
      </c>
      <c r="D1392" s="79"/>
      <c r="E1392" s="78"/>
    </row>
    <row r="1393" spans="1:5" hidden="1">
      <c r="A1393" s="68"/>
      <c r="B1393" s="89">
        <v>81501</v>
      </c>
      <c r="C1393" s="141" t="s">
        <v>1232</v>
      </c>
      <c r="D1393" s="69" t="s">
        <v>2285</v>
      </c>
      <c r="E1393" s="75"/>
    </row>
    <row r="1394" spans="1:5" hidden="1">
      <c r="A1394" s="68"/>
      <c r="B1394" s="89">
        <v>81502</v>
      </c>
      <c r="C1394" s="141" t="s">
        <v>1233</v>
      </c>
      <c r="D1394" s="69" t="s">
        <v>2285</v>
      </c>
      <c r="E1394" s="75"/>
    </row>
    <row r="1395" spans="1:5" hidden="1">
      <c r="A1395" s="68"/>
      <c r="B1395" s="89">
        <v>81503</v>
      </c>
      <c r="C1395" s="141" t="s">
        <v>1234</v>
      </c>
      <c r="D1395" s="69" t="s">
        <v>2285</v>
      </c>
      <c r="E1395" s="75"/>
    </row>
    <row r="1396" spans="1:5" hidden="1">
      <c r="A1396" s="68"/>
      <c r="B1396" s="89">
        <v>81504</v>
      </c>
      <c r="C1396" s="141" t="s">
        <v>1235</v>
      </c>
      <c r="D1396" s="69" t="s">
        <v>2285</v>
      </c>
      <c r="E1396" s="75"/>
    </row>
    <row r="1397" spans="1:5">
      <c r="A1397" s="94"/>
      <c r="B1397" s="95">
        <v>81535</v>
      </c>
      <c r="C1397" s="140" t="s">
        <v>1236</v>
      </c>
      <c r="D1397" s="79"/>
      <c r="E1397" s="78"/>
    </row>
    <row r="1398" spans="1:5" hidden="1">
      <c r="A1398" s="68"/>
      <c r="B1398" s="89">
        <v>81536</v>
      </c>
      <c r="C1398" s="141" t="s">
        <v>1237</v>
      </c>
      <c r="D1398" s="69" t="s">
        <v>2285</v>
      </c>
      <c r="E1398" s="75"/>
    </row>
    <row r="1399" spans="1:5" hidden="1">
      <c r="A1399" s="68"/>
      <c r="B1399" s="89">
        <v>81537</v>
      </c>
      <c r="C1399" s="141" t="s">
        <v>1238</v>
      </c>
      <c r="D1399" s="69" t="s">
        <v>2285</v>
      </c>
      <c r="E1399" s="75"/>
    </row>
    <row r="1400" spans="1:5" hidden="1">
      <c r="A1400" s="68"/>
      <c r="B1400" s="89">
        <v>81538</v>
      </c>
      <c r="C1400" s="141" t="s">
        <v>1239</v>
      </c>
      <c r="D1400" s="69" t="s">
        <v>2285</v>
      </c>
      <c r="E1400" s="75"/>
    </row>
    <row r="1401" spans="1:5" hidden="1">
      <c r="A1401" s="68"/>
      <c r="B1401" s="89">
        <v>81539</v>
      </c>
      <c r="C1401" s="141" t="s">
        <v>1240</v>
      </c>
      <c r="D1401" s="69" t="s">
        <v>2285</v>
      </c>
      <c r="E1401" s="75"/>
    </row>
    <row r="1402" spans="1:5" hidden="1">
      <c r="A1402" s="68"/>
      <c r="B1402" s="89">
        <v>81540</v>
      </c>
      <c r="C1402" s="141" t="s">
        <v>1241</v>
      </c>
      <c r="D1402" s="69" t="s">
        <v>2285</v>
      </c>
      <c r="E1402" s="75"/>
    </row>
    <row r="1403" spans="1:5" hidden="1">
      <c r="A1403" s="68"/>
      <c r="B1403" s="89">
        <v>81541</v>
      </c>
      <c r="C1403" s="141" t="s">
        <v>1242</v>
      </c>
      <c r="D1403" s="69" t="s">
        <v>2285</v>
      </c>
      <c r="E1403" s="75"/>
    </row>
    <row r="1404" spans="1:5" hidden="1">
      <c r="A1404" s="68"/>
      <c r="B1404" s="89">
        <v>81550</v>
      </c>
      <c r="C1404" s="141" t="s">
        <v>1243</v>
      </c>
      <c r="D1404" s="69" t="s">
        <v>2285</v>
      </c>
      <c r="E1404" s="75"/>
    </row>
    <row r="1405" spans="1:5" hidden="1">
      <c r="A1405" s="68"/>
      <c r="B1405" s="89">
        <v>81551</v>
      </c>
      <c r="C1405" s="141" t="s">
        <v>1244</v>
      </c>
      <c r="D1405" s="69" t="s">
        <v>2285</v>
      </c>
      <c r="E1405" s="75"/>
    </row>
    <row r="1406" spans="1:5">
      <c r="A1406" s="94"/>
      <c r="B1406" s="95">
        <v>81570</v>
      </c>
      <c r="C1406" s="140" t="s">
        <v>1245</v>
      </c>
      <c r="D1406" s="79"/>
      <c r="E1406" s="78"/>
    </row>
    <row r="1407" spans="1:5" hidden="1">
      <c r="A1407" s="68"/>
      <c r="B1407" s="89">
        <v>81571</v>
      </c>
      <c r="C1407" s="141" t="s">
        <v>1246</v>
      </c>
      <c r="D1407" s="69" t="s">
        <v>2285</v>
      </c>
      <c r="E1407" s="75"/>
    </row>
    <row r="1408" spans="1:5" hidden="1">
      <c r="A1408" s="68"/>
      <c r="B1408" s="89">
        <v>81572</v>
      </c>
      <c r="C1408" s="141" t="s">
        <v>1247</v>
      </c>
      <c r="D1408" s="69" t="s">
        <v>2285</v>
      </c>
      <c r="E1408" s="75"/>
    </row>
    <row r="1409" spans="1:5">
      <c r="A1409" s="94"/>
      <c r="B1409" s="95">
        <v>81580</v>
      </c>
      <c r="C1409" s="140" t="s">
        <v>1248</v>
      </c>
      <c r="D1409" s="79" t="s">
        <v>228</v>
      </c>
      <c r="E1409" s="78"/>
    </row>
    <row r="1410" spans="1:5">
      <c r="A1410" s="178" t="s">
        <v>2416</v>
      </c>
      <c r="B1410" s="179">
        <v>81581</v>
      </c>
      <c r="C1410" s="180" t="s">
        <v>1249</v>
      </c>
      <c r="D1410" s="175" t="s">
        <v>2285</v>
      </c>
      <c r="E1410" s="211">
        <f>ROUND(SUM(E1411:E1413),2)</f>
        <v>11</v>
      </c>
    </row>
    <row r="1411" spans="1:5">
      <c r="A1411" s="213"/>
      <c r="B1411" s="214"/>
      <c r="C1411" s="193" t="s">
        <v>2364</v>
      </c>
      <c r="D1411" s="177" t="s">
        <v>2285</v>
      </c>
      <c r="E1411" s="187">
        <v>4</v>
      </c>
    </row>
    <row r="1412" spans="1:5">
      <c r="A1412" s="213"/>
      <c r="B1412" s="214"/>
      <c r="C1412" s="193" t="s">
        <v>2219</v>
      </c>
      <c r="D1412" s="177" t="s">
        <v>2285</v>
      </c>
      <c r="E1412" s="187">
        <v>6</v>
      </c>
    </row>
    <row r="1413" spans="1:5">
      <c r="A1413" s="213"/>
      <c r="B1413" s="214"/>
      <c r="C1413" s="193" t="s">
        <v>2220</v>
      </c>
      <c r="D1413" s="177" t="s">
        <v>2285</v>
      </c>
      <c r="E1413" s="187">
        <v>1</v>
      </c>
    </row>
    <row r="1414" spans="1:5">
      <c r="A1414" s="100"/>
      <c r="B1414" s="99"/>
      <c r="C1414" s="136"/>
      <c r="D1414" s="71"/>
      <c r="E1414" s="75"/>
    </row>
    <row r="1415" spans="1:5">
      <c r="A1415" s="95"/>
      <c r="B1415" s="95">
        <v>81600</v>
      </c>
      <c r="C1415" s="140" t="s">
        <v>1250</v>
      </c>
      <c r="D1415" s="79"/>
      <c r="E1415" s="78"/>
    </row>
    <row r="1416" spans="1:5">
      <c r="A1416" s="95"/>
      <c r="B1416" s="94">
        <v>81601</v>
      </c>
      <c r="C1416" s="139" t="s">
        <v>1116</v>
      </c>
      <c r="D1416" s="77"/>
      <c r="E1416" s="78"/>
    </row>
    <row r="1417" spans="1:5" hidden="1">
      <c r="A1417" s="68"/>
      <c r="B1417" s="89">
        <v>81602</v>
      </c>
      <c r="C1417" s="141" t="s">
        <v>1251</v>
      </c>
      <c r="D1417" s="69" t="s">
        <v>2285</v>
      </c>
      <c r="E1417" s="75"/>
    </row>
    <row r="1418" spans="1:5">
      <c r="A1418" s="95"/>
      <c r="B1418" s="95">
        <v>81640</v>
      </c>
      <c r="C1418" s="140" t="s">
        <v>1147</v>
      </c>
      <c r="D1418" s="79"/>
      <c r="E1418" s="78"/>
    </row>
    <row r="1419" spans="1:5">
      <c r="A1419" s="178" t="s">
        <v>2417</v>
      </c>
      <c r="B1419" s="179">
        <v>81641</v>
      </c>
      <c r="C1419" s="180" t="s">
        <v>1252</v>
      </c>
      <c r="D1419" s="175" t="s">
        <v>2285</v>
      </c>
      <c r="E1419" s="211">
        <f>ROUND(SUM(E1420:E1421),2)</f>
        <v>3</v>
      </c>
    </row>
    <row r="1420" spans="1:5">
      <c r="A1420" s="213"/>
      <c r="B1420" s="214"/>
      <c r="C1420" s="193" t="s">
        <v>2219</v>
      </c>
      <c r="D1420" s="177" t="s">
        <v>2285</v>
      </c>
      <c r="E1420" s="187">
        <v>2</v>
      </c>
    </row>
    <row r="1421" spans="1:5">
      <c r="A1421" s="213"/>
      <c r="B1421" s="214"/>
      <c r="C1421" s="193" t="s">
        <v>2220</v>
      </c>
      <c r="D1421" s="177" t="s">
        <v>2285</v>
      </c>
      <c r="E1421" s="187">
        <v>1</v>
      </c>
    </row>
    <row r="1422" spans="1:5">
      <c r="A1422" s="68"/>
      <c r="B1422" s="89"/>
      <c r="C1422" s="141"/>
      <c r="D1422" s="69"/>
      <c r="E1422" s="70"/>
    </row>
    <row r="1423" spans="1:5" hidden="1">
      <c r="A1423" s="68"/>
      <c r="B1423" s="89">
        <v>81642</v>
      </c>
      <c r="C1423" s="141" t="s">
        <v>1253</v>
      </c>
      <c r="D1423" s="69" t="s">
        <v>2285</v>
      </c>
      <c r="E1423" s="70"/>
    </row>
    <row r="1424" spans="1:5" hidden="1">
      <c r="A1424" s="68"/>
      <c r="B1424" s="89">
        <v>81643</v>
      </c>
      <c r="C1424" s="141" t="s">
        <v>1254</v>
      </c>
      <c r="D1424" s="69" t="s">
        <v>2285</v>
      </c>
      <c r="E1424" s="70"/>
    </row>
    <row r="1425" spans="1:5">
      <c r="A1425" s="95"/>
      <c r="B1425" s="95">
        <v>81660</v>
      </c>
      <c r="C1425" s="140" t="s">
        <v>1255</v>
      </c>
      <c r="D1425" s="79"/>
      <c r="E1425" s="81"/>
    </row>
    <row r="1426" spans="1:5" hidden="1">
      <c r="A1426" s="68"/>
      <c r="B1426" s="89">
        <v>81661</v>
      </c>
      <c r="C1426" s="141" t="s">
        <v>1256</v>
      </c>
      <c r="D1426" s="69" t="s">
        <v>2285</v>
      </c>
      <c r="E1426" s="70"/>
    </row>
    <row r="1427" spans="1:5" hidden="1">
      <c r="A1427" s="68"/>
      <c r="B1427" s="89">
        <v>81662</v>
      </c>
      <c r="C1427" s="141" t="s">
        <v>1257</v>
      </c>
      <c r="D1427" s="69" t="s">
        <v>2285</v>
      </c>
      <c r="E1427" s="70"/>
    </row>
    <row r="1428" spans="1:5" hidden="1">
      <c r="A1428" s="68"/>
      <c r="B1428" s="89">
        <v>81663</v>
      </c>
      <c r="C1428" s="141" t="s">
        <v>1258</v>
      </c>
      <c r="D1428" s="69" t="s">
        <v>2285</v>
      </c>
      <c r="E1428" s="70"/>
    </row>
    <row r="1429" spans="1:5" hidden="1">
      <c r="A1429" s="68"/>
      <c r="B1429" s="89">
        <v>81664</v>
      </c>
      <c r="C1429" s="141" t="s">
        <v>1259</v>
      </c>
      <c r="D1429" s="69" t="s">
        <v>2285</v>
      </c>
      <c r="E1429" s="70"/>
    </row>
    <row r="1430" spans="1:5" hidden="1">
      <c r="A1430" s="68"/>
      <c r="B1430" s="89">
        <v>81665</v>
      </c>
      <c r="C1430" s="141" t="s">
        <v>1260</v>
      </c>
      <c r="D1430" s="69" t="s">
        <v>2285</v>
      </c>
      <c r="E1430" s="70"/>
    </row>
    <row r="1431" spans="1:5" hidden="1">
      <c r="A1431" s="68"/>
      <c r="B1431" s="89">
        <v>81666</v>
      </c>
      <c r="C1431" s="141" t="s">
        <v>1261</v>
      </c>
      <c r="D1431" s="69" t="s">
        <v>2285</v>
      </c>
      <c r="E1431" s="70"/>
    </row>
    <row r="1432" spans="1:5" hidden="1">
      <c r="A1432" s="68"/>
      <c r="B1432" s="89">
        <v>81679</v>
      </c>
      <c r="C1432" s="141" t="s">
        <v>1262</v>
      </c>
      <c r="D1432" s="69" t="s">
        <v>2285</v>
      </c>
      <c r="E1432" s="70"/>
    </row>
    <row r="1433" spans="1:5" hidden="1">
      <c r="A1433" s="68"/>
      <c r="B1433" s="89">
        <v>81680</v>
      </c>
      <c r="C1433" s="141" t="s">
        <v>1263</v>
      </c>
      <c r="D1433" s="69" t="s">
        <v>2285</v>
      </c>
      <c r="E1433" s="70"/>
    </row>
    <row r="1434" spans="1:5" hidden="1">
      <c r="A1434" s="68"/>
      <c r="B1434" s="89">
        <v>81681</v>
      </c>
      <c r="C1434" s="141" t="s">
        <v>1264</v>
      </c>
      <c r="D1434" s="69" t="s">
        <v>2285</v>
      </c>
      <c r="E1434" s="70"/>
    </row>
    <row r="1435" spans="1:5" hidden="1">
      <c r="A1435" s="68"/>
      <c r="B1435" s="89">
        <v>81690</v>
      </c>
      <c r="C1435" s="141" t="s">
        <v>1265</v>
      </c>
      <c r="D1435" s="69" t="s">
        <v>2285</v>
      </c>
      <c r="E1435" s="70"/>
    </row>
    <row r="1436" spans="1:5" hidden="1">
      <c r="A1436" s="68"/>
      <c r="B1436" s="89">
        <v>81691</v>
      </c>
      <c r="C1436" s="141" t="s">
        <v>1266</v>
      </c>
      <c r="D1436" s="69" t="s">
        <v>2285</v>
      </c>
      <c r="E1436" s="70"/>
    </row>
    <row r="1437" spans="1:5" hidden="1">
      <c r="A1437" s="68"/>
      <c r="B1437" s="89">
        <v>81695</v>
      </c>
      <c r="C1437" s="141" t="s">
        <v>1267</v>
      </c>
      <c r="D1437" s="69" t="s">
        <v>138</v>
      </c>
      <c r="E1437" s="70"/>
    </row>
    <row r="1438" spans="1:5" hidden="1">
      <c r="A1438" s="68"/>
      <c r="B1438" s="89">
        <v>81696</v>
      </c>
      <c r="C1438" s="141" t="s">
        <v>1268</v>
      </c>
      <c r="D1438" s="69" t="s">
        <v>138</v>
      </c>
      <c r="E1438" s="70"/>
    </row>
    <row r="1439" spans="1:5" hidden="1">
      <c r="A1439" s="68"/>
      <c r="B1439" s="89">
        <v>81697</v>
      </c>
      <c r="C1439" s="141" t="s">
        <v>1269</v>
      </c>
      <c r="D1439" s="69" t="s">
        <v>138</v>
      </c>
      <c r="E1439" s="70"/>
    </row>
    <row r="1440" spans="1:5">
      <c r="A1440" s="95"/>
      <c r="B1440" s="95">
        <v>81700</v>
      </c>
      <c r="C1440" s="140" t="s">
        <v>1236</v>
      </c>
      <c r="D1440" s="79"/>
      <c r="E1440" s="81"/>
    </row>
    <row r="1441" spans="1:5" hidden="1">
      <c r="A1441" s="68"/>
      <c r="B1441" s="89">
        <v>81701</v>
      </c>
      <c r="C1441" s="141" t="s">
        <v>1270</v>
      </c>
      <c r="D1441" s="69" t="s">
        <v>2285</v>
      </c>
      <c r="E1441" s="70"/>
    </row>
    <row r="1442" spans="1:5" hidden="1">
      <c r="A1442" s="68"/>
      <c r="B1442" s="89">
        <v>81702</v>
      </c>
      <c r="C1442" s="141" t="s">
        <v>1271</v>
      </c>
      <c r="D1442" s="69" t="s">
        <v>2285</v>
      </c>
      <c r="E1442" s="70"/>
    </row>
    <row r="1443" spans="1:5">
      <c r="A1443" s="178" t="s">
        <v>2418</v>
      </c>
      <c r="B1443" s="179">
        <v>81730</v>
      </c>
      <c r="C1443" s="180" t="s">
        <v>1272</v>
      </c>
      <c r="D1443" s="175" t="s">
        <v>2285</v>
      </c>
      <c r="E1443" s="197">
        <f>ROUND(E1444,2)</f>
        <v>2</v>
      </c>
    </row>
    <row r="1444" spans="1:5">
      <c r="A1444" s="182"/>
      <c r="B1444" s="183"/>
      <c r="C1444" s="176" t="s">
        <v>2241</v>
      </c>
      <c r="D1444" s="177" t="s">
        <v>2285</v>
      </c>
      <c r="E1444" s="198">
        <v>2</v>
      </c>
    </row>
    <row r="1445" spans="1:5">
      <c r="A1445" s="68"/>
      <c r="B1445" s="89"/>
      <c r="C1445" s="141"/>
      <c r="D1445" s="69"/>
      <c r="E1445" s="70"/>
    </row>
    <row r="1446" spans="1:5" hidden="1">
      <c r="A1446" s="68"/>
      <c r="B1446" s="89">
        <v>81731</v>
      </c>
      <c r="C1446" s="141" t="s">
        <v>1273</v>
      </c>
      <c r="D1446" s="69" t="s">
        <v>2285</v>
      </c>
      <c r="E1446" s="70"/>
    </row>
    <row r="1447" spans="1:5" hidden="1">
      <c r="A1447" s="68"/>
      <c r="B1447" s="89">
        <v>81732</v>
      </c>
      <c r="C1447" s="141" t="s">
        <v>1274</v>
      </c>
      <c r="D1447" s="69" t="s">
        <v>2285</v>
      </c>
      <c r="E1447" s="70"/>
    </row>
    <row r="1448" spans="1:5" hidden="1">
      <c r="A1448" s="68"/>
      <c r="B1448" s="89">
        <v>81733</v>
      </c>
      <c r="C1448" s="141" t="s">
        <v>1275</v>
      </c>
      <c r="D1448" s="69" t="s">
        <v>2285</v>
      </c>
      <c r="E1448" s="70"/>
    </row>
    <row r="1449" spans="1:5" hidden="1">
      <c r="A1449" s="68"/>
      <c r="B1449" s="89">
        <v>81734</v>
      </c>
      <c r="C1449" s="141" t="s">
        <v>1276</v>
      </c>
      <c r="D1449" s="69" t="s">
        <v>2285</v>
      </c>
      <c r="E1449" s="70"/>
    </row>
    <row r="1450" spans="1:5" hidden="1">
      <c r="A1450" s="68"/>
      <c r="B1450" s="89">
        <v>81735</v>
      </c>
      <c r="C1450" s="141" t="s">
        <v>1277</v>
      </c>
      <c r="D1450" s="69" t="s">
        <v>2285</v>
      </c>
      <c r="E1450" s="70"/>
    </row>
    <row r="1451" spans="1:5" hidden="1">
      <c r="A1451" s="68"/>
      <c r="B1451" s="89">
        <v>81736</v>
      </c>
      <c r="C1451" s="141" t="s">
        <v>1278</v>
      </c>
      <c r="D1451" s="69" t="s">
        <v>2285</v>
      </c>
      <c r="E1451" s="70"/>
    </row>
    <row r="1452" spans="1:5" hidden="1">
      <c r="A1452" s="68"/>
      <c r="B1452" s="89">
        <v>81737</v>
      </c>
      <c r="C1452" s="141" t="s">
        <v>1279</v>
      </c>
      <c r="D1452" s="69" t="s">
        <v>2285</v>
      </c>
      <c r="E1452" s="70"/>
    </row>
    <row r="1453" spans="1:5">
      <c r="A1453" s="95"/>
      <c r="B1453" s="95">
        <v>81750</v>
      </c>
      <c r="C1453" s="140" t="s">
        <v>1280</v>
      </c>
      <c r="D1453" s="79"/>
      <c r="E1453" s="81"/>
    </row>
    <row r="1454" spans="1:5" hidden="1">
      <c r="A1454" s="68"/>
      <c r="B1454" s="89">
        <v>81751</v>
      </c>
      <c r="C1454" s="141" t="s">
        <v>1281</v>
      </c>
      <c r="D1454" s="69" t="s">
        <v>2285</v>
      </c>
      <c r="E1454" s="75"/>
    </row>
    <row r="1455" spans="1:5" hidden="1">
      <c r="A1455" s="68"/>
      <c r="B1455" s="89">
        <v>81752</v>
      </c>
      <c r="C1455" s="141" t="s">
        <v>1282</v>
      </c>
      <c r="D1455" s="69" t="s">
        <v>2285</v>
      </c>
      <c r="E1455" s="75"/>
    </row>
    <row r="1456" spans="1:5" hidden="1">
      <c r="A1456" s="68"/>
      <c r="B1456" s="89">
        <v>81760</v>
      </c>
      <c r="C1456" s="141" t="s">
        <v>1283</v>
      </c>
      <c r="D1456" s="69" t="s">
        <v>2285</v>
      </c>
      <c r="E1456" s="75"/>
    </row>
    <row r="1457" spans="1:5" hidden="1">
      <c r="A1457" s="68"/>
      <c r="B1457" s="89">
        <v>81761</v>
      </c>
      <c r="C1457" s="141" t="s">
        <v>1284</v>
      </c>
      <c r="D1457" s="69" t="s">
        <v>2285</v>
      </c>
      <c r="E1457" s="75"/>
    </row>
    <row r="1458" spans="1:5" hidden="1">
      <c r="A1458" s="68"/>
      <c r="B1458" s="89">
        <v>81770</v>
      </c>
      <c r="C1458" s="141" t="s">
        <v>1285</v>
      </c>
      <c r="D1458" s="69" t="s">
        <v>2285</v>
      </c>
      <c r="E1458" s="75"/>
    </row>
    <row r="1459" spans="1:5" hidden="1">
      <c r="A1459" s="68"/>
      <c r="B1459" s="89">
        <v>81771</v>
      </c>
      <c r="C1459" s="141" t="s">
        <v>1286</v>
      </c>
      <c r="D1459" s="69" t="s">
        <v>2285</v>
      </c>
      <c r="E1459" s="75"/>
    </row>
    <row r="1460" spans="1:5" hidden="1">
      <c r="A1460" s="68"/>
      <c r="B1460" s="89">
        <v>81778</v>
      </c>
      <c r="C1460" s="141" t="s">
        <v>1287</v>
      </c>
      <c r="D1460" s="69" t="s">
        <v>2285</v>
      </c>
      <c r="E1460" s="75"/>
    </row>
    <row r="1461" spans="1:5" hidden="1">
      <c r="A1461" s="68"/>
      <c r="B1461" s="89">
        <v>81779</v>
      </c>
      <c r="C1461" s="141" t="s">
        <v>1288</v>
      </c>
      <c r="D1461" s="69" t="s">
        <v>2285</v>
      </c>
      <c r="E1461" s="75"/>
    </row>
    <row r="1462" spans="1:5" hidden="1">
      <c r="A1462" s="68"/>
      <c r="B1462" s="89">
        <v>81783</v>
      </c>
      <c r="C1462" s="141" t="s">
        <v>1289</v>
      </c>
      <c r="D1462" s="69" t="s">
        <v>2285</v>
      </c>
      <c r="E1462" s="75"/>
    </row>
    <row r="1463" spans="1:5" hidden="1">
      <c r="A1463" s="68"/>
      <c r="B1463" s="89">
        <v>81784</v>
      </c>
      <c r="C1463" s="141" t="s">
        <v>1290</v>
      </c>
      <c r="D1463" s="69" t="s">
        <v>2285</v>
      </c>
      <c r="E1463" s="75"/>
    </row>
    <row r="1464" spans="1:5" hidden="1">
      <c r="A1464" s="68"/>
      <c r="B1464" s="89">
        <v>81785</v>
      </c>
      <c r="C1464" s="141" t="s">
        <v>1291</v>
      </c>
      <c r="D1464" s="69" t="s">
        <v>2285</v>
      </c>
      <c r="E1464" s="75"/>
    </row>
    <row r="1465" spans="1:5" hidden="1">
      <c r="A1465" s="68"/>
      <c r="B1465" s="89">
        <v>81786</v>
      </c>
      <c r="C1465" s="141" t="s">
        <v>1292</v>
      </c>
      <c r="D1465" s="69" t="s">
        <v>2285</v>
      </c>
      <c r="E1465" s="75"/>
    </row>
    <row r="1466" spans="1:5" hidden="1">
      <c r="A1466" s="68"/>
      <c r="B1466" s="89">
        <v>81790</v>
      </c>
      <c r="C1466" s="141" t="s">
        <v>1293</v>
      </c>
      <c r="D1466" s="69" t="s">
        <v>2285</v>
      </c>
      <c r="E1466" s="75"/>
    </row>
    <row r="1467" spans="1:5" hidden="1">
      <c r="A1467" s="68"/>
      <c r="B1467" s="89">
        <v>81791</v>
      </c>
      <c r="C1467" s="141" t="s">
        <v>1294</v>
      </c>
      <c r="D1467" s="69" t="s">
        <v>2285</v>
      </c>
      <c r="E1467" s="75"/>
    </row>
    <row r="1468" spans="1:5" hidden="1">
      <c r="A1468" s="68"/>
      <c r="B1468" s="89">
        <v>81792</v>
      </c>
      <c r="C1468" s="141" t="s">
        <v>1295</v>
      </c>
      <c r="D1468" s="69" t="s">
        <v>2285</v>
      </c>
      <c r="E1468" s="75"/>
    </row>
    <row r="1469" spans="1:5" hidden="1">
      <c r="A1469" s="68"/>
      <c r="B1469" s="89">
        <v>81793</v>
      </c>
      <c r="C1469" s="141" t="s">
        <v>1296</v>
      </c>
      <c r="D1469" s="69" t="s">
        <v>2285</v>
      </c>
      <c r="E1469" s="75"/>
    </row>
    <row r="1470" spans="1:5">
      <c r="A1470" s="95"/>
      <c r="B1470" s="95">
        <v>81810</v>
      </c>
      <c r="C1470" s="140" t="s">
        <v>1297</v>
      </c>
      <c r="D1470" s="79"/>
      <c r="E1470" s="78"/>
    </row>
    <row r="1471" spans="1:5" hidden="1">
      <c r="A1471" s="68"/>
      <c r="B1471" s="89">
        <v>81811</v>
      </c>
      <c r="C1471" s="141" t="s">
        <v>1298</v>
      </c>
      <c r="D1471" s="69" t="s">
        <v>2285</v>
      </c>
      <c r="E1471" s="75"/>
    </row>
    <row r="1472" spans="1:5" hidden="1">
      <c r="A1472" s="68"/>
      <c r="B1472" s="89">
        <v>81815</v>
      </c>
      <c r="C1472" s="141" t="s">
        <v>1299</v>
      </c>
      <c r="D1472" s="69" t="s">
        <v>2285</v>
      </c>
      <c r="E1472" s="75"/>
    </row>
    <row r="1473" spans="1:5" hidden="1">
      <c r="A1473" s="68"/>
      <c r="B1473" s="89">
        <v>81819</v>
      </c>
      <c r="C1473" s="141" t="s">
        <v>1300</v>
      </c>
      <c r="D1473" s="69" t="s">
        <v>2285</v>
      </c>
      <c r="E1473" s="75"/>
    </row>
    <row r="1474" spans="1:5" hidden="1">
      <c r="A1474" s="68"/>
      <c r="B1474" s="89">
        <v>81822</v>
      </c>
      <c r="C1474" s="141" t="s">
        <v>1301</v>
      </c>
      <c r="D1474" s="69" t="s">
        <v>2285</v>
      </c>
      <c r="E1474" s="75"/>
    </row>
    <row r="1475" spans="1:5" hidden="1">
      <c r="A1475" s="68"/>
      <c r="B1475" s="89">
        <v>81823</v>
      </c>
      <c r="C1475" s="141" t="s">
        <v>1302</v>
      </c>
      <c r="D1475" s="69" t="s">
        <v>2285</v>
      </c>
      <c r="E1475" s="75"/>
    </row>
    <row r="1476" spans="1:5" ht="26.4" hidden="1">
      <c r="A1476" s="68"/>
      <c r="B1476" s="89">
        <v>81824</v>
      </c>
      <c r="C1476" s="141" t="s">
        <v>1303</v>
      </c>
      <c r="D1476" s="69" t="s">
        <v>2285</v>
      </c>
      <c r="E1476" s="75"/>
    </row>
    <row r="1477" spans="1:5" hidden="1">
      <c r="A1477" s="68"/>
      <c r="B1477" s="89">
        <v>81825</v>
      </c>
      <c r="C1477" s="141" t="s">
        <v>1304</v>
      </c>
      <c r="D1477" s="69" t="s">
        <v>2285</v>
      </c>
      <c r="E1477" s="75"/>
    </row>
    <row r="1478" spans="1:5" hidden="1">
      <c r="A1478" s="68"/>
      <c r="B1478" s="89">
        <v>81826</v>
      </c>
      <c r="C1478" s="141" t="s">
        <v>1305</v>
      </c>
      <c r="D1478" s="69" t="s">
        <v>2285</v>
      </c>
      <c r="E1478" s="75"/>
    </row>
    <row r="1479" spans="1:5" hidden="1">
      <c r="A1479" s="68"/>
      <c r="B1479" s="89">
        <v>81827</v>
      </c>
      <c r="C1479" s="141" t="s">
        <v>1306</v>
      </c>
      <c r="D1479" s="69" t="s">
        <v>2285</v>
      </c>
      <c r="E1479" s="75"/>
    </row>
    <row r="1480" spans="1:5" ht="26.4" hidden="1">
      <c r="A1480" s="68"/>
      <c r="B1480" s="89">
        <v>81828</v>
      </c>
      <c r="C1480" s="141" t="s">
        <v>1307</v>
      </c>
      <c r="D1480" s="69" t="s">
        <v>2285</v>
      </c>
      <c r="E1480" s="75"/>
    </row>
    <row r="1481" spans="1:5" hidden="1">
      <c r="A1481" s="68"/>
      <c r="B1481" s="89">
        <v>81829</v>
      </c>
      <c r="C1481" s="141" t="s">
        <v>1308</v>
      </c>
      <c r="D1481" s="69" t="s">
        <v>11</v>
      </c>
      <c r="E1481" s="75"/>
    </row>
    <row r="1482" spans="1:5" ht="26.4" hidden="1">
      <c r="A1482" s="68"/>
      <c r="B1482" s="89">
        <v>81830</v>
      </c>
      <c r="C1482" s="141" t="s">
        <v>1309</v>
      </c>
      <c r="D1482" s="69" t="s">
        <v>30</v>
      </c>
      <c r="E1482" s="75"/>
    </row>
    <row r="1483" spans="1:5" ht="26.4" hidden="1">
      <c r="A1483" s="68"/>
      <c r="B1483" s="89">
        <v>81831</v>
      </c>
      <c r="C1483" s="141" t="s">
        <v>1310</v>
      </c>
      <c r="D1483" s="69" t="s">
        <v>11</v>
      </c>
      <c r="E1483" s="75"/>
    </row>
    <row r="1484" spans="1:5" ht="26.4" hidden="1">
      <c r="A1484" s="68"/>
      <c r="B1484" s="89">
        <v>81832</v>
      </c>
      <c r="C1484" s="141" t="s">
        <v>1311</v>
      </c>
      <c r="D1484" s="69" t="s">
        <v>11</v>
      </c>
      <c r="E1484" s="75"/>
    </row>
    <row r="1485" spans="1:5" hidden="1">
      <c r="A1485" s="68"/>
      <c r="B1485" s="89">
        <v>81833</v>
      </c>
      <c r="C1485" s="141" t="s">
        <v>1312</v>
      </c>
      <c r="D1485" s="69" t="s">
        <v>30</v>
      </c>
      <c r="E1485" s="75"/>
    </row>
    <row r="1486" spans="1:5" hidden="1">
      <c r="A1486" s="68"/>
      <c r="B1486" s="89">
        <v>81834</v>
      </c>
      <c r="C1486" s="141" t="s">
        <v>1313</v>
      </c>
      <c r="D1486" s="69" t="s">
        <v>30</v>
      </c>
      <c r="E1486" s="75"/>
    </row>
    <row r="1487" spans="1:5" hidden="1">
      <c r="A1487" s="68"/>
      <c r="B1487" s="89">
        <v>81835</v>
      </c>
      <c r="C1487" s="141" t="s">
        <v>1314</v>
      </c>
      <c r="D1487" s="69" t="s">
        <v>11</v>
      </c>
      <c r="E1487" s="75"/>
    </row>
    <row r="1488" spans="1:5" hidden="1">
      <c r="A1488" s="68"/>
      <c r="B1488" s="89">
        <v>81840</v>
      </c>
      <c r="C1488" s="141" t="s">
        <v>1315</v>
      </c>
      <c r="D1488" s="69" t="s">
        <v>2285</v>
      </c>
      <c r="E1488" s="75"/>
    </row>
    <row r="1489" spans="1:5" ht="26.4" hidden="1">
      <c r="A1489" s="68"/>
      <c r="B1489" s="89">
        <v>81841</v>
      </c>
      <c r="C1489" s="141" t="s">
        <v>1316</v>
      </c>
      <c r="D1489" s="69" t="s">
        <v>2285</v>
      </c>
      <c r="E1489" s="75"/>
    </row>
    <row r="1490" spans="1:5" ht="26.4" hidden="1">
      <c r="A1490" s="68"/>
      <c r="B1490" s="89">
        <v>81842</v>
      </c>
      <c r="C1490" s="141" t="s">
        <v>1317</v>
      </c>
      <c r="D1490" s="69" t="s">
        <v>2285</v>
      </c>
      <c r="E1490" s="75"/>
    </row>
    <row r="1491" spans="1:5" ht="26.4" hidden="1">
      <c r="A1491" s="68"/>
      <c r="B1491" s="89">
        <v>81846</v>
      </c>
      <c r="C1491" s="141" t="s">
        <v>1318</v>
      </c>
      <c r="D1491" s="69" t="s">
        <v>2285</v>
      </c>
      <c r="E1491" s="75"/>
    </row>
    <row r="1492" spans="1:5" hidden="1">
      <c r="A1492" s="68"/>
      <c r="B1492" s="89">
        <v>81850</v>
      </c>
      <c r="C1492" s="141" t="s">
        <v>1319</v>
      </c>
      <c r="D1492" s="69" t="s">
        <v>2285</v>
      </c>
      <c r="E1492" s="75"/>
    </row>
    <row r="1493" spans="1:5" hidden="1">
      <c r="A1493" s="68"/>
      <c r="B1493" s="89">
        <v>81851</v>
      </c>
      <c r="C1493" s="141" t="s">
        <v>1320</v>
      </c>
      <c r="D1493" s="69" t="s">
        <v>2285</v>
      </c>
      <c r="E1493" s="75"/>
    </row>
    <row r="1494" spans="1:5" hidden="1">
      <c r="A1494" s="68"/>
      <c r="B1494" s="89">
        <v>81852</v>
      </c>
      <c r="C1494" s="141" t="s">
        <v>1321</v>
      </c>
      <c r="D1494" s="69" t="s">
        <v>2285</v>
      </c>
      <c r="E1494" s="75"/>
    </row>
    <row r="1495" spans="1:5" hidden="1">
      <c r="A1495" s="68"/>
      <c r="B1495" s="89">
        <v>81854</v>
      </c>
      <c r="C1495" s="141" t="s">
        <v>1322</v>
      </c>
      <c r="D1495" s="69" t="s">
        <v>2285</v>
      </c>
      <c r="E1495" s="75"/>
    </row>
    <row r="1496" spans="1:5" hidden="1">
      <c r="A1496" s="68"/>
      <c r="B1496" s="89">
        <v>81860</v>
      </c>
      <c r="C1496" s="141" t="s">
        <v>1323</v>
      </c>
      <c r="D1496" s="69" t="s">
        <v>2285</v>
      </c>
      <c r="E1496" s="75"/>
    </row>
    <row r="1497" spans="1:5" hidden="1">
      <c r="A1497" s="68"/>
      <c r="B1497" s="89">
        <v>81861</v>
      </c>
      <c r="C1497" s="141" t="s">
        <v>1324</v>
      </c>
      <c r="D1497" s="69" t="s">
        <v>2285</v>
      </c>
      <c r="E1497" s="75"/>
    </row>
    <row r="1498" spans="1:5" hidden="1">
      <c r="A1498" s="68"/>
      <c r="B1498" s="89">
        <v>81865</v>
      </c>
      <c r="C1498" s="141" t="s">
        <v>1325</v>
      </c>
      <c r="D1498" s="69" t="s">
        <v>2285</v>
      </c>
      <c r="E1498" s="75"/>
    </row>
    <row r="1499" spans="1:5" hidden="1">
      <c r="A1499" s="68"/>
      <c r="B1499" s="89">
        <v>81866</v>
      </c>
      <c r="C1499" s="141" t="s">
        <v>1326</v>
      </c>
      <c r="D1499" s="69" t="s">
        <v>2285</v>
      </c>
      <c r="E1499" s="75"/>
    </row>
    <row r="1500" spans="1:5" hidden="1">
      <c r="A1500" s="68"/>
      <c r="B1500" s="89">
        <v>81867</v>
      </c>
      <c r="C1500" s="141" t="s">
        <v>1327</v>
      </c>
      <c r="D1500" s="69" t="s">
        <v>2285</v>
      </c>
      <c r="E1500" s="75"/>
    </row>
    <row r="1501" spans="1:5" hidden="1">
      <c r="A1501" s="68"/>
      <c r="B1501" s="89">
        <v>81868</v>
      </c>
      <c r="C1501" s="141" t="s">
        <v>1328</v>
      </c>
      <c r="D1501" s="69" t="s">
        <v>2285</v>
      </c>
      <c r="E1501" s="75"/>
    </row>
    <row r="1502" spans="1:5" hidden="1">
      <c r="A1502" s="68"/>
      <c r="B1502" s="89">
        <v>81869</v>
      </c>
      <c r="C1502" s="141" t="s">
        <v>1329</v>
      </c>
      <c r="D1502" s="69" t="s">
        <v>2285</v>
      </c>
      <c r="E1502" s="75"/>
    </row>
    <row r="1503" spans="1:5" hidden="1">
      <c r="A1503" s="68"/>
      <c r="B1503" s="89">
        <v>81874</v>
      </c>
      <c r="C1503" s="141" t="s">
        <v>1330</v>
      </c>
      <c r="D1503" s="69" t="s">
        <v>2285</v>
      </c>
      <c r="E1503" s="75"/>
    </row>
    <row r="1504" spans="1:5" ht="26.4" hidden="1">
      <c r="A1504" s="68"/>
      <c r="B1504" s="89">
        <v>81880</v>
      </c>
      <c r="C1504" s="141" t="s">
        <v>1331</v>
      </c>
      <c r="D1504" s="69" t="s">
        <v>2285</v>
      </c>
      <c r="E1504" s="75"/>
    </row>
    <row r="1505" spans="1:5" ht="26.4" hidden="1">
      <c r="A1505" s="68"/>
      <c r="B1505" s="89">
        <v>81881</v>
      </c>
      <c r="C1505" s="141" t="s">
        <v>1332</v>
      </c>
      <c r="D1505" s="69" t="s">
        <v>2285</v>
      </c>
      <c r="E1505" s="75"/>
    </row>
    <row r="1506" spans="1:5" ht="26.4" hidden="1">
      <c r="A1506" s="68"/>
      <c r="B1506" s="89">
        <v>81882</v>
      </c>
      <c r="C1506" s="141" t="s">
        <v>1333</v>
      </c>
      <c r="D1506" s="69" t="s">
        <v>2285</v>
      </c>
      <c r="E1506" s="75"/>
    </row>
    <row r="1507" spans="1:5" ht="26.4" hidden="1">
      <c r="A1507" s="68"/>
      <c r="B1507" s="89">
        <v>81883</v>
      </c>
      <c r="C1507" s="141" t="s">
        <v>1334</v>
      </c>
      <c r="D1507" s="69" t="s">
        <v>2285</v>
      </c>
      <c r="E1507" s="75"/>
    </row>
    <row r="1508" spans="1:5" hidden="1">
      <c r="A1508" s="68"/>
      <c r="B1508" s="89">
        <v>81885</v>
      </c>
      <c r="C1508" s="141" t="s">
        <v>1335</v>
      </c>
      <c r="D1508" s="69" t="s">
        <v>2285</v>
      </c>
      <c r="E1508" s="75"/>
    </row>
    <row r="1509" spans="1:5" hidden="1">
      <c r="A1509" s="68"/>
      <c r="B1509" s="89">
        <v>81888</v>
      </c>
      <c r="C1509" s="141" t="s">
        <v>1336</v>
      </c>
      <c r="D1509" s="69" t="s">
        <v>2285</v>
      </c>
      <c r="E1509" s="75"/>
    </row>
    <row r="1510" spans="1:5" hidden="1">
      <c r="A1510" s="68"/>
      <c r="B1510" s="89">
        <v>81889</v>
      </c>
      <c r="C1510" s="141" t="s">
        <v>1337</v>
      </c>
      <c r="D1510" s="69" t="s">
        <v>2285</v>
      </c>
      <c r="E1510" s="75"/>
    </row>
    <row r="1511" spans="1:5" hidden="1">
      <c r="A1511" s="68"/>
      <c r="B1511" s="89">
        <v>81890</v>
      </c>
      <c r="C1511" s="141" t="s">
        <v>1338</v>
      </c>
      <c r="D1511" s="69" t="s">
        <v>2285</v>
      </c>
      <c r="E1511" s="75"/>
    </row>
    <row r="1512" spans="1:5" hidden="1">
      <c r="A1512" s="68"/>
      <c r="B1512" s="89">
        <v>81891</v>
      </c>
      <c r="C1512" s="141" t="s">
        <v>1339</v>
      </c>
      <c r="D1512" s="69" t="s">
        <v>2285</v>
      </c>
      <c r="E1512" s="75"/>
    </row>
    <row r="1513" spans="1:5" hidden="1">
      <c r="A1513" s="68"/>
      <c r="B1513" s="89">
        <v>81892</v>
      </c>
      <c r="C1513" s="141" t="s">
        <v>1340</v>
      </c>
      <c r="D1513" s="69" t="s">
        <v>2285</v>
      </c>
      <c r="E1513" s="75"/>
    </row>
    <row r="1514" spans="1:5" hidden="1">
      <c r="A1514" s="68"/>
      <c r="B1514" s="89">
        <v>81894</v>
      </c>
      <c r="C1514" s="141" t="s">
        <v>1341</v>
      </c>
      <c r="D1514" s="69" t="s">
        <v>2285</v>
      </c>
      <c r="E1514" s="75"/>
    </row>
    <row r="1515" spans="1:5">
      <c r="A1515" s="95"/>
      <c r="B1515" s="95">
        <v>81920</v>
      </c>
      <c r="C1515" s="140" t="s">
        <v>1163</v>
      </c>
      <c r="D1515" s="79"/>
      <c r="E1515" s="78"/>
    </row>
    <row r="1516" spans="1:5" hidden="1">
      <c r="A1516" s="68"/>
      <c r="B1516" s="89">
        <v>81921</v>
      </c>
      <c r="C1516" s="141" t="s">
        <v>1342</v>
      </c>
      <c r="D1516" s="69" t="s">
        <v>2285</v>
      </c>
      <c r="E1516" s="75"/>
    </row>
    <row r="1517" spans="1:5" hidden="1">
      <c r="A1517" s="68"/>
      <c r="B1517" s="89">
        <v>81922</v>
      </c>
      <c r="C1517" s="141" t="s">
        <v>1343</v>
      </c>
      <c r="D1517" s="69" t="s">
        <v>2285</v>
      </c>
      <c r="E1517" s="75"/>
    </row>
    <row r="1518" spans="1:5" hidden="1">
      <c r="A1518" s="68"/>
      <c r="B1518" s="89">
        <v>81923</v>
      </c>
      <c r="C1518" s="141" t="s">
        <v>1344</v>
      </c>
      <c r="D1518" s="69" t="s">
        <v>2285</v>
      </c>
      <c r="E1518" s="75"/>
    </row>
    <row r="1519" spans="1:5" hidden="1">
      <c r="A1519" s="68"/>
      <c r="B1519" s="89">
        <v>81924</v>
      </c>
      <c r="C1519" s="141" t="s">
        <v>1345</v>
      </c>
      <c r="D1519" s="69" t="s">
        <v>2285</v>
      </c>
      <c r="E1519" s="75"/>
    </row>
    <row r="1520" spans="1:5" hidden="1">
      <c r="A1520" s="68"/>
      <c r="B1520" s="89">
        <v>81927</v>
      </c>
      <c r="C1520" s="141" t="s">
        <v>1346</v>
      </c>
      <c r="D1520" s="69" t="s">
        <v>2285</v>
      </c>
      <c r="E1520" s="75"/>
    </row>
    <row r="1521" spans="1:5" hidden="1">
      <c r="A1521" s="68"/>
      <c r="B1521" s="89">
        <v>81928</v>
      </c>
      <c r="C1521" s="141" t="s">
        <v>1347</v>
      </c>
      <c r="D1521" s="69" t="s">
        <v>2285</v>
      </c>
      <c r="E1521" s="75"/>
    </row>
    <row r="1522" spans="1:5" hidden="1">
      <c r="A1522" s="68"/>
      <c r="B1522" s="89">
        <v>81935</v>
      </c>
      <c r="C1522" s="141" t="s">
        <v>1348</v>
      </c>
      <c r="D1522" s="69" t="s">
        <v>2285</v>
      </c>
      <c r="E1522" s="75"/>
    </row>
    <row r="1523" spans="1:5" hidden="1">
      <c r="A1523" s="68"/>
      <c r="B1523" s="89">
        <v>81936</v>
      </c>
      <c r="C1523" s="141" t="s">
        <v>1349</v>
      </c>
      <c r="D1523" s="69" t="s">
        <v>2285</v>
      </c>
      <c r="E1523" s="75"/>
    </row>
    <row r="1524" spans="1:5" hidden="1">
      <c r="A1524" s="68"/>
      <c r="B1524" s="89">
        <v>81937</v>
      </c>
      <c r="C1524" s="141" t="s">
        <v>1350</v>
      </c>
      <c r="D1524" s="69" t="s">
        <v>2285</v>
      </c>
      <c r="E1524" s="75"/>
    </row>
    <row r="1525" spans="1:5" hidden="1">
      <c r="A1525" s="68"/>
      <c r="B1525" s="89">
        <v>81938</v>
      </c>
      <c r="C1525" s="141" t="s">
        <v>1351</v>
      </c>
      <c r="D1525" s="69" t="s">
        <v>2285</v>
      </c>
      <c r="E1525" s="75"/>
    </row>
    <row r="1526" spans="1:5" hidden="1">
      <c r="A1526" s="68"/>
      <c r="B1526" s="89">
        <v>81946</v>
      </c>
      <c r="C1526" s="141" t="s">
        <v>1352</v>
      </c>
      <c r="D1526" s="69" t="s">
        <v>2285</v>
      </c>
      <c r="E1526" s="75"/>
    </row>
    <row r="1527" spans="1:5">
      <c r="A1527" s="95"/>
      <c r="B1527" s="95">
        <v>81960</v>
      </c>
      <c r="C1527" s="140" t="s">
        <v>1353</v>
      </c>
      <c r="D1527" s="79"/>
      <c r="E1527" s="78"/>
    </row>
    <row r="1528" spans="1:5" hidden="1">
      <c r="A1528" s="68"/>
      <c r="B1528" s="89">
        <v>81961</v>
      </c>
      <c r="C1528" s="141" t="s">
        <v>1354</v>
      </c>
      <c r="D1528" s="69" t="s">
        <v>2285</v>
      </c>
      <c r="E1528" s="75"/>
    </row>
    <row r="1529" spans="1:5" hidden="1">
      <c r="A1529" s="68"/>
      <c r="B1529" s="89">
        <v>81965</v>
      </c>
      <c r="C1529" s="141" t="s">
        <v>1355</v>
      </c>
      <c r="D1529" s="69" t="s">
        <v>2285</v>
      </c>
      <c r="E1529" s="75"/>
    </row>
    <row r="1530" spans="1:5" hidden="1">
      <c r="A1530" s="68"/>
      <c r="B1530" s="89">
        <v>81970</v>
      </c>
      <c r="C1530" s="141" t="s">
        <v>1356</v>
      </c>
      <c r="D1530" s="69" t="s">
        <v>2285</v>
      </c>
      <c r="E1530" s="75"/>
    </row>
    <row r="1531" spans="1:5" hidden="1">
      <c r="A1531" s="68"/>
      <c r="B1531" s="89">
        <v>81971</v>
      </c>
      <c r="C1531" s="141" t="s">
        <v>1357</v>
      </c>
      <c r="D1531" s="69" t="s">
        <v>2285</v>
      </c>
      <c r="E1531" s="75"/>
    </row>
    <row r="1532" spans="1:5" hidden="1">
      <c r="A1532" s="68"/>
      <c r="B1532" s="89">
        <v>81972</v>
      </c>
      <c r="C1532" s="141" t="s">
        <v>1358</v>
      </c>
      <c r="D1532" s="69" t="s">
        <v>2285</v>
      </c>
      <c r="E1532" s="75"/>
    </row>
    <row r="1533" spans="1:5" hidden="1">
      <c r="A1533" s="68"/>
      <c r="B1533" s="89">
        <v>81973</v>
      </c>
      <c r="C1533" s="141" t="s">
        <v>1359</v>
      </c>
      <c r="D1533" s="69" t="s">
        <v>2285</v>
      </c>
      <c r="E1533" s="75"/>
    </row>
    <row r="1534" spans="1:5" hidden="1">
      <c r="A1534" s="68"/>
      <c r="B1534" s="89">
        <v>81974</v>
      </c>
      <c r="C1534" s="141" t="s">
        <v>1360</v>
      </c>
      <c r="D1534" s="69" t="s">
        <v>2285</v>
      </c>
      <c r="E1534" s="75"/>
    </row>
    <row r="1535" spans="1:5" hidden="1">
      <c r="A1535" s="68"/>
      <c r="B1535" s="89">
        <v>81975</v>
      </c>
      <c r="C1535" s="141" t="s">
        <v>1361</v>
      </c>
      <c r="D1535" s="69" t="s">
        <v>2285</v>
      </c>
      <c r="E1535" s="75"/>
    </row>
    <row r="1536" spans="1:5" hidden="1">
      <c r="A1536" s="68"/>
      <c r="B1536" s="89">
        <v>81981</v>
      </c>
      <c r="C1536" s="141" t="s">
        <v>1362</v>
      </c>
      <c r="D1536" s="69" t="s">
        <v>2285</v>
      </c>
      <c r="E1536" s="75"/>
    </row>
    <row r="1537" spans="1:5">
      <c r="A1537" s="95"/>
      <c r="B1537" s="95">
        <v>82000</v>
      </c>
      <c r="C1537" s="140" t="s">
        <v>1363</v>
      </c>
      <c r="D1537" s="79"/>
      <c r="E1537" s="78"/>
    </row>
    <row r="1538" spans="1:5" hidden="1">
      <c r="A1538" s="68"/>
      <c r="B1538" s="89">
        <v>82001</v>
      </c>
      <c r="C1538" s="141" t="s">
        <v>1364</v>
      </c>
      <c r="D1538" s="69" t="s">
        <v>2285</v>
      </c>
      <c r="E1538" s="75"/>
    </row>
    <row r="1539" spans="1:5" hidden="1">
      <c r="A1539" s="68"/>
      <c r="B1539" s="89">
        <v>82002</v>
      </c>
      <c r="C1539" s="141" t="s">
        <v>1365</v>
      </c>
      <c r="D1539" s="69" t="s">
        <v>2285</v>
      </c>
      <c r="E1539" s="75"/>
    </row>
    <row r="1540" spans="1:5" hidden="1">
      <c r="A1540" s="68"/>
      <c r="B1540" s="89">
        <v>82003</v>
      </c>
      <c r="C1540" s="141" t="s">
        <v>1366</v>
      </c>
      <c r="D1540" s="69" t="s">
        <v>2285</v>
      </c>
      <c r="E1540" s="75"/>
    </row>
    <row r="1541" spans="1:5" hidden="1">
      <c r="A1541" s="68"/>
      <c r="B1541" s="89">
        <v>82004</v>
      </c>
      <c r="C1541" s="141" t="s">
        <v>1367</v>
      </c>
      <c r="D1541" s="69" t="s">
        <v>2285</v>
      </c>
      <c r="E1541" s="75"/>
    </row>
    <row r="1542" spans="1:5">
      <c r="A1542" s="95"/>
      <c r="B1542" s="95">
        <v>82050</v>
      </c>
      <c r="C1542" s="140" t="s">
        <v>1368</v>
      </c>
      <c r="D1542" s="79"/>
      <c r="E1542" s="78"/>
    </row>
    <row r="1543" spans="1:5" hidden="1">
      <c r="A1543" s="68"/>
      <c r="B1543" s="89">
        <v>82051</v>
      </c>
      <c r="C1543" s="141" t="s">
        <v>1369</v>
      </c>
      <c r="D1543" s="69" t="s">
        <v>2285</v>
      </c>
      <c r="E1543" s="75"/>
    </row>
    <row r="1544" spans="1:5" hidden="1">
      <c r="A1544" s="68"/>
      <c r="B1544" s="89">
        <v>82052</v>
      </c>
      <c r="C1544" s="141" t="s">
        <v>1370</v>
      </c>
      <c r="D1544" s="69" t="s">
        <v>2285</v>
      </c>
      <c r="E1544" s="75"/>
    </row>
    <row r="1545" spans="1:5" hidden="1">
      <c r="A1545" s="68"/>
      <c r="B1545" s="89">
        <v>82053</v>
      </c>
      <c r="C1545" s="141" t="s">
        <v>1371</v>
      </c>
      <c r="D1545" s="69" t="s">
        <v>2285</v>
      </c>
      <c r="E1545" s="75"/>
    </row>
    <row r="1546" spans="1:5" hidden="1">
      <c r="A1546" s="68"/>
      <c r="B1546" s="89">
        <v>82054</v>
      </c>
      <c r="C1546" s="141" t="s">
        <v>1372</v>
      </c>
      <c r="D1546" s="69" t="s">
        <v>2285</v>
      </c>
      <c r="E1546" s="75"/>
    </row>
    <row r="1547" spans="1:5" hidden="1">
      <c r="A1547" s="68"/>
      <c r="B1547" s="89">
        <v>82055</v>
      </c>
      <c r="C1547" s="141" t="s">
        <v>1373</v>
      </c>
      <c r="D1547" s="69" t="s">
        <v>2285</v>
      </c>
      <c r="E1547" s="75"/>
    </row>
    <row r="1548" spans="1:5" hidden="1">
      <c r="A1548" s="68"/>
      <c r="B1548" s="89">
        <v>82070</v>
      </c>
      <c r="C1548" s="141" t="s">
        <v>1374</v>
      </c>
      <c r="D1548" s="69" t="s">
        <v>2285</v>
      </c>
      <c r="E1548" s="75"/>
    </row>
    <row r="1549" spans="1:5" hidden="1">
      <c r="A1549" s="68"/>
      <c r="B1549" s="89">
        <v>82071</v>
      </c>
      <c r="C1549" s="141" t="s">
        <v>1375</v>
      </c>
      <c r="D1549" s="69" t="s">
        <v>2285</v>
      </c>
      <c r="E1549" s="75"/>
    </row>
    <row r="1550" spans="1:5" hidden="1">
      <c r="A1550" s="68"/>
      <c r="B1550" s="89">
        <v>82072</v>
      </c>
      <c r="C1550" s="141" t="s">
        <v>1376</v>
      </c>
      <c r="D1550" s="69" t="s">
        <v>2285</v>
      </c>
      <c r="E1550" s="75"/>
    </row>
    <row r="1551" spans="1:5">
      <c r="A1551" s="95"/>
      <c r="B1551" s="94">
        <v>82100</v>
      </c>
      <c r="C1551" s="139" t="s">
        <v>1377</v>
      </c>
      <c r="D1551" s="77"/>
      <c r="E1551" s="78"/>
    </row>
    <row r="1552" spans="1:5" hidden="1">
      <c r="A1552" s="68"/>
      <c r="B1552" s="89">
        <v>82101</v>
      </c>
      <c r="C1552" s="141" t="s">
        <v>1378</v>
      </c>
      <c r="D1552" s="69" t="s">
        <v>2285</v>
      </c>
      <c r="E1552" s="75"/>
    </row>
    <row r="1553" spans="1:5" hidden="1">
      <c r="A1553" s="68"/>
      <c r="B1553" s="89">
        <v>82102</v>
      </c>
      <c r="C1553" s="141" t="s">
        <v>1379</v>
      </c>
      <c r="D1553" s="69" t="s">
        <v>2285</v>
      </c>
      <c r="E1553" s="75"/>
    </row>
    <row r="1554" spans="1:5" hidden="1">
      <c r="A1554" s="68"/>
      <c r="B1554" s="89">
        <v>82103</v>
      </c>
      <c r="C1554" s="141" t="s">
        <v>1380</v>
      </c>
      <c r="D1554" s="69" t="s">
        <v>2285</v>
      </c>
      <c r="E1554" s="75"/>
    </row>
    <row r="1555" spans="1:5">
      <c r="A1555" s="95"/>
      <c r="B1555" s="95">
        <v>82150</v>
      </c>
      <c r="C1555" s="140" t="s">
        <v>1381</v>
      </c>
      <c r="D1555" s="79"/>
      <c r="E1555" s="78"/>
    </row>
    <row r="1556" spans="1:5" hidden="1">
      <c r="A1556" s="68"/>
      <c r="B1556" s="89">
        <v>82151</v>
      </c>
      <c r="C1556" s="141" t="s">
        <v>1382</v>
      </c>
      <c r="D1556" s="69" t="s">
        <v>2285</v>
      </c>
      <c r="E1556" s="75"/>
    </row>
    <row r="1557" spans="1:5" hidden="1">
      <c r="A1557" s="68"/>
      <c r="B1557" s="89">
        <v>82153</v>
      </c>
      <c r="C1557" s="141" t="s">
        <v>1383</v>
      </c>
      <c r="D1557" s="69" t="s">
        <v>2285</v>
      </c>
      <c r="E1557" s="75"/>
    </row>
    <row r="1558" spans="1:5" hidden="1">
      <c r="A1558" s="68"/>
      <c r="B1558" s="89">
        <v>82157</v>
      </c>
      <c r="C1558" s="141" t="s">
        <v>1384</v>
      </c>
      <c r="D1558" s="69" t="s">
        <v>2285</v>
      </c>
      <c r="E1558" s="75"/>
    </row>
    <row r="1559" spans="1:5" hidden="1">
      <c r="A1559" s="68"/>
      <c r="B1559" s="89">
        <v>82158</v>
      </c>
      <c r="C1559" s="141" t="s">
        <v>1385</v>
      </c>
      <c r="D1559" s="69" t="s">
        <v>2285</v>
      </c>
      <c r="E1559" s="75"/>
    </row>
    <row r="1560" spans="1:5">
      <c r="A1560" s="95"/>
      <c r="B1560" s="95">
        <v>82200</v>
      </c>
      <c r="C1560" s="140" t="s">
        <v>1196</v>
      </c>
      <c r="D1560" s="79"/>
      <c r="E1560" s="78"/>
    </row>
    <row r="1561" spans="1:5" hidden="1">
      <c r="A1561" s="68"/>
      <c r="B1561" s="89">
        <v>82201</v>
      </c>
      <c r="C1561" s="141" t="s">
        <v>1386</v>
      </c>
      <c r="D1561" s="69" t="s">
        <v>2285</v>
      </c>
      <c r="E1561" s="75"/>
    </row>
    <row r="1562" spans="1:5" hidden="1">
      <c r="A1562" s="68"/>
      <c r="B1562" s="89">
        <v>82220</v>
      </c>
      <c r="C1562" s="141" t="s">
        <v>1387</v>
      </c>
      <c r="D1562" s="69" t="s">
        <v>2285</v>
      </c>
      <c r="E1562" s="75"/>
    </row>
    <row r="1563" spans="1:5" hidden="1">
      <c r="A1563" s="68"/>
      <c r="B1563" s="89">
        <v>82230</v>
      </c>
      <c r="C1563" s="141" t="s">
        <v>1388</v>
      </c>
      <c r="D1563" s="69" t="s">
        <v>2285</v>
      </c>
      <c r="E1563" s="75"/>
    </row>
    <row r="1564" spans="1:5" hidden="1">
      <c r="A1564" s="68"/>
      <c r="B1564" s="89">
        <v>82231</v>
      </c>
      <c r="C1564" s="141" t="s">
        <v>1389</v>
      </c>
      <c r="D1564" s="69" t="s">
        <v>2285</v>
      </c>
      <c r="E1564" s="75"/>
    </row>
    <row r="1565" spans="1:5" hidden="1">
      <c r="A1565" s="68"/>
      <c r="B1565" s="89">
        <v>82232</v>
      </c>
      <c r="C1565" s="141" t="s">
        <v>1390</v>
      </c>
      <c r="D1565" s="69" t="s">
        <v>2285</v>
      </c>
      <c r="E1565" s="75"/>
    </row>
    <row r="1566" spans="1:5" hidden="1">
      <c r="A1566" s="68"/>
      <c r="B1566" s="89">
        <v>82233</v>
      </c>
      <c r="C1566" s="141" t="s">
        <v>1391</v>
      </c>
      <c r="D1566" s="69" t="s">
        <v>2285</v>
      </c>
      <c r="E1566" s="75"/>
    </row>
    <row r="1567" spans="1:5" hidden="1">
      <c r="A1567" s="68"/>
      <c r="B1567" s="89">
        <v>82234</v>
      </c>
      <c r="C1567" s="141" t="s">
        <v>1392</v>
      </c>
      <c r="D1567" s="69" t="s">
        <v>2285</v>
      </c>
      <c r="E1567" s="75"/>
    </row>
    <row r="1568" spans="1:5" hidden="1">
      <c r="A1568" s="68"/>
      <c r="B1568" s="89">
        <v>82235</v>
      </c>
      <c r="C1568" s="141" t="s">
        <v>1393</v>
      </c>
      <c r="D1568" s="69" t="s">
        <v>2285</v>
      </c>
      <c r="E1568" s="75"/>
    </row>
    <row r="1569" spans="1:5">
      <c r="A1569" s="95"/>
      <c r="B1569" s="95">
        <v>82300</v>
      </c>
      <c r="C1569" s="140" t="s">
        <v>1394</v>
      </c>
      <c r="D1569" s="79"/>
      <c r="E1569" s="78"/>
    </row>
    <row r="1570" spans="1:5">
      <c r="A1570" s="178" t="s">
        <v>2419</v>
      </c>
      <c r="B1570" s="179">
        <v>82301</v>
      </c>
      <c r="C1570" s="180" t="s">
        <v>1395</v>
      </c>
      <c r="D1570" s="175" t="s">
        <v>39</v>
      </c>
      <c r="E1570" s="211">
        <f>ROUND(E1571,2)</f>
        <v>1.5</v>
      </c>
    </row>
    <row r="1571" spans="1:5">
      <c r="A1571" s="182"/>
      <c r="B1571" s="183"/>
      <c r="C1571" s="176" t="s">
        <v>2241</v>
      </c>
      <c r="D1571" s="177" t="s">
        <v>1995</v>
      </c>
      <c r="E1571" s="187">
        <v>1.5</v>
      </c>
    </row>
    <row r="1572" spans="1:5">
      <c r="A1572" s="68"/>
      <c r="B1572" s="89"/>
      <c r="C1572" s="141"/>
      <c r="D1572" s="69"/>
      <c r="E1572" s="75"/>
    </row>
    <row r="1573" spans="1:5" hidden="1">
      <c r="A1573" s="68"/>
      <c r="B1573" s="89">
        <v>82302</v>
      </c>
      <c r="C1573" s="141" t="s">
        <v>1396</v>
      </c>
      <c r="D1573" s="69" t="s">
        <v>39</v>
      </c>
      <c r="E1573" s="75"/>
    </row>
    <row r="1574" spans="1:5" hidden="1">
      <c r="A1574" s="68"/>
      <c r="B1574" s="89">
        <v>82303</v>
      </c>
      <c r="C1574" s="141" t="s">
        <v>1397</v>
      </c>
      <c r="D1574" s="69" t="s">
        <v>39</v>
      </c>
      <c r="E1574" s="75"/>
    </row>
    <row r="1575" spans="1:5" hidden="1">
      <c r="A1575" s="68"/>
      <c r="B1575" s="89">
        <v>82304</v>
      </c>
      <c r="C1575" s="141" t="s">
        <v>1398</v>
      </c>
      <c r="D1575" s="69" t="s">
        <v>39</v>
      </c>
      <c r="E1575" s="75"/>
    </row>
    <row r="1576" spans="1:5" hidden="1">
      <c r="A1576" s="68"/>
      <c r="B1576" s="89">
        <v>82331</v>
      </c>
      <c r="C1576" s="141" t="s">
        <v>1399</v>
      </c>
      <c r="D1576" s="69" t="s">
        <v>138</v>
      </c>
      <c r="E1576" s="75"/>
    </row>
    <row r="1577" spans="1:5" hidden="1">
      <c r="A1577" s="68"/>
      <c r="B1577" s="89">
        <v>82332</v>
      </c>
      <c r="C1577" s="141" t="s">
        <v>1400</v>
      </c>
      <c r="D1577" s="69" t="s">
        <v>138</v>
      </c>
      <c r="E1577" s="75"/>
    </row>
    <row r="1578" spans="1:5" hidden="1">
      <c r="A1578" s="68"/>
      <c r="B1578" s="89">
        <v>82333</v>
      </c>
      <c r="C1578" s="141" t="s">
        <v>1401</v>
      </c>
      <c r="D1578" s="69" t="s">
        <v>138</v>
      </c>
      <c r="E1578" s="75"/>
    </row>
    <row r="1579" spans="1:5" hidden="1">
      <c r="A1579" s="68"/>
      <c r="B1579" s="89">
        <v>82334</v>
      </c>
      <c r="C1579" s="141" t="s">
        <v>1402</v>
      </c>
      <c r="D1579" s="69" t="s">
        <v>138</v>
      </c>
      <c r="E1579" s="75"/>
    </row>
    <row r="1580" spans="1:5" ht="26.4" hidden="1">
      <c r="A1580" s="68"/>
      <c r="B1580" s="89">
        <v>82341</v>
      </c>
      <c r="C1580" s="141" t="s">
        <v>1403</v>
      </c>
      <c r="D1580" s="69" t="s">
        <v>39</v>
      </c>
      <c r="E1580" s="75"/>
    </row>
    <row r="1581" spans="1:5" ht="26.4" hidden="1">
      <c r="A1581" s="68"/>
      <c r="B1581" s="89">
        <v>82342</v>
      </c>
      <c r="C1581" s="141" t="s">
        <v>1404</v>
      </c>
      <c r="D1581" s="69" t="s">
        <v>39</v>
      </c>
      <c r="E1581" s="75"/>
    </row>
    <row r="1582" spans="1:5" ht="26.4" hidden="1">
      <c r="A1582" s="68"/>
      <c r="B1582" s="89">
        <v>82343</v>
      </c>
      <c r="C1582" s="141" t="s">
        <v>1405</v>
      </c>
      <c r="D1582" s="69" t="s">
        <v>39</v>
      </c>
      <c r="E1582" s="75"/>
    </row>
    <row r="1583" spans="1:5" hidden="1">
      <c r="A1583" s="68"/>
      <c r="B1583" s="89">
        <v>82360</v>
      </c>
      <c r="C1583" s="141" t="s">
        <v>1406</v>
      </c>
      <c r="D1583" s="69" t="s">
        <v>39</v>
      </c>
      <c r="E1583" s="75"/>
    </row>
    <row r="1584" spans="1:5" hidden="1">
      <c r="A1584" s="68"/>
      <c r="B1584" s="89">
        <v>82365</v>
      </c>
      <c r="C1584" s="141" t="s">
        <v>1407</v>
      </c>
      <c r="D1584" s="69" t="s">
        <v>39</v>
      </c>
      <c r="E1584" s="75"/>
    </row>
    <row r="1585" spans="1:5" hidden="1">
      <c r="A1585" s="68"/>
      <c r="B1585" s="89">
        <v>82373</v>
      </c>
      <c r="C1585" s="141" t="s">
        <v>1408</v>
      </c>
      <c r="D1585" s="69" t="s">
        <v>39</v>
      </c>
      <c r="E1585" s="75"/>
    </row>
    <row r="1586" spans="1:5" hidden="1">
      <c r="A1586" s="68"/>
      <c r="B1586" s="89">
        <v>82374</v>
      </c>
      <c r="C1586" s="141" t="s">
        <v>1409</v>
      </c>
      <c r="D1586" s="69" t="s">
        <v>39</v>
      </c>
      <c r="E1586" s="75"/>
    </row>
    <row r="1587" spans="1:5" hidden="1">
      <c r="A1587" s="68"/>
      <c r="B1587" s="89">
        <v>82375</v>
      </c>
      <c r="C1587" s="141" t="s">
        <v>1410</v>
      </c>
      <c r="D1587" s="69" t="s">
        <v>39</v>
      </c>
      <c r="E1587" s="75"/>
    </row>
    <row r="1588" spans="1:5" hidden="1">
      <c r="A1588" s="68"/>
      <c r="B1588" s="89">
        <v>82376</v>
      </c>
      <c r="C1588" s="141" t="s">
        <v>1411</v>
      </c>
      <c r="D1588" s="69" t="s">
        <v>39</v>
      </c>
      <c r="E1588" s="75"/>
    </row>
    <row r="1589" spans="1:5" hidden="1">
      <c r="A1589" s="68"/>
      <c r="B1589" s="89">
        <v>82377</v>
      </c>
      <c r="C1589" s="141" t="s">
        <v>1412</v>
      </c>
      <c r="D1589" s="69" t="s">
        <v>39</v>
      </c>
      <c r="E1589" s="75"/>
    </row>
    <row r="1590" spans="1:5" hidden="1">
      <c r="A1590" s="68"/>
      <c r="B1590" s="89">
        <v>82378</v>
      </c>
      <c r="C1590" s="141" t="s">
        <v>1413</v>
      </c>
      <c r="D1590" s="69" t="s">
        <v>39</v>
      </c>
      <c r="E1590" s="75"/>
    </row>
    <row r="1591" spans="1:5" hidden="1">
      <c r="A1591" s="68"/>
      <c r="B1591" s="89">
        <v>82379</v>
      </c>
      <c r="C1591" s="141" t="s">
        <v>1414</v>
      </c>
      <c r="D1591" s="69" t="s">
        <v>39</v>
      </c>
      <c r="E1591" s="75"/>
    </row>
    <row r="1592" spans="1:5" hidden="1">
      <c r="A1592" s="68"/>
      <c r="B1592" s="89">
        <v>82380</v>
      </c>
      <c r="C1592" s="141" t="s">
        <v>1415</v>
      </c>
      <c r="D1592" s="69" t="s">
        <v>39</v>
      </c>
      <c r="E1592" s="75"/>
    </row>
    <row r="1593" spans="1:5" hidden="1">
      <c r="A1593" s="68"/>
      <c r="B1593" s="89">
        <v>82381</v>
      </c>
      <c r="C1593" s="141" t="s">
        <v>1416</v>
      </c>
      <c r="D1593" s="69" t="s">
        <v>39</v>
      </c>
      <c r="E1593" s="75"/>
    </row>
    <row r="1594" spans="1:5">
      <c r="A1594" s="95"/>
      <c r="B1594" s="96">
        <v>85000</v>
      </c>
      <c r="C1594" s="142" t="s">
        <v>1417</v>
      </c>
      <c r="D1594" s="82"/>
      <c r="E1594" s="83"/>
    </row>
    <row r="1595" spans="1:5" hidden="1">
      <c r="A1595" s="68"/>
      <c r="B1595" s="89">
        <v>85001</v>
      </c>
      <c r="C1595" s="141" t="s">
        <v>1418</v>
      </c>
      <c r="D1595" s="69" t="s">
        <v>2285</v>
      </c>
      <c r="E1595" s="75"/>
    </row>
    <row r="1596" spans="1:5" hidden="1">
      <c r="A1596" s="68"/>
      <c r="B1596" s="89">
        <v>85003</v>
      </c>
      <c r="C1596" s="141" t="s">
        <v>1419</v>
      </c>
      <c r="D1596" s="69" t="s">
        <v>2285</v>
      </c>
      <c r="E1596" s="75"/>
    </row>
    <row r="1597" spans="1:5" hidden="1">
      <c r="A1597" s="68"/>
      <c r="B1597" s="89">
        <v>85005</v>
      </c>
      <c r="C1597" s="141" t="s">
        <v>1420</v>
      </c>
      <c r="D1597" s="69" t="s">
        <v>2285</v>
      </c>
      <c r="E1597" s="75"/>
    </row>
    <row r="1598" spans="1:5" hidden="1">
      <c r="A1598" s="68"/>
      <c r="B1598" s="89">
        <v>85006</v>
      </c>
      <c r="C1598" s="141" t="s">
        <v>1421</v>
      </c>
      <c r="D1598" s="69" t="s">
        <v>2285</v>
      </c>
      <c r="E1598" s="75"/>
    </row>
    <row r="1599" spans="1:5" ht="26.4" hidden="1">
      <c r="A1599" s="68"/>
      <c r="B1599" s="89">
        <v>85007</v>
      </c>
      <c r="C1599" s="141" t="s">
        <v>1422</v>
      </c>
      <c r="D1599" s="69" t="s">
        <v>2285</v>
      </c>
      <c r="E1599" s="75"/>
    </row>
    <row r="1600" spans="1:5" ht="26.4" hidden="1">
      <c r="A1600" s="68"/>
      <c r="B1600" s="89">
        <v>85011</v>
      </c>
      <c r="C1600" s="141" t="s">
        <v>1423</v>
      </c>
      <c r="D1600" s="69" t="s">
        <v>2285</v>
      </c>
      <c r="E1600" s="75"/>
    </row>
    <row r="1601" spans="1:5" hidden="1">
      <c r="A1601" s="68"/>
      <c r="B1601" s="89">
        <v>85015</v>
      </c>
      <c r="C1601" s="141" t="s">
        <v>1424</v>
      </c>
      <c r="D1601" s="69" t="s">
        <v>2285</v>
      </c>
      <c r="E1601" s="75"/>
    </row>
    <row r="1602" spans="1:5" hidden="1">
      <c r="A1602" s="68"/>
      <c r="B1602" s="89">
        <v>85017</v>
      </c>
      <c r="C1602" s="141" t="s">
        <v>1425</v>
      </c>
      <c r="D1602" s="69" t="s">
        <v>969</v>
      </c>
      <c r="E1602" s="75"/>
    </row>
    <row r="1603" spans="1:5" hidden="1">
      <c r="A1603" s="68"/>
      <c r="B1603" s="89">
        <v>85019</v>
      </c>
      <c r="C1603" s="141" t="s">
        <v>1426</v>
      </c>
      <c r="D1603" s="69" t="s">
        <v>969</v>
      </c>
      <c r="E1603" s="75"/>
    </row>
    <row r="1604" spans="1:5" hidden="1">
      <c r="A1604" s="68"/>
      <c r="B1604" s="89">
        <v>85023</v>
      </c>
      <c r="C1604" s="141" t="s">
        <v>1427</v>
      </c>
      <c r="D1604" s="69" t="s">
        <v>969</v>
      </c>
      <c r="E1604" s="75"/>
    </row>
    <row r="1605" spans="1:5" hidden="1">
      <c r="A1605" s="68"/>
      <c r="B1605" s="89">
        <v>85025</v>
      </c>
      <c r="C1605" s="141" t="s">
        <v>1428</v>
      </c>
      <c r="D1605" s="69" t="s">
        <v>2285</v>
      </c>
      <c r="E1605" s="75"/>
    </row>
    <row r="1606" spans="1:5" hidden="1">
      <c r="A1606" s="68"/>
      <c r="B1606" s="89">
        <v>85027</v>
      </c>
      <c r="C1606" s="141" t="s">
        <v>1429</v>
      </c>
      <c r="D1606" s="69" t="s">
        <v>2285</v>
      </c>
      <c r="E1606" s="75"/>
    </row>
    <row r="1607" spans="1:5" hidden="1">
      <c r="A1607" s="68"/>
      <c r="B1607" s="89">
        <v>85031</v>
      </c>
      <c r="C1607" s="141" t="s">
        <v>1430</v>
      </c>
      <c r="D1607" s="69" t="s">
        <v>2285</v>
      </c>
      <c r="E1607" s="75"/>
    </row>
    <row r="1608" spans="1:5" hidden="1">
      <c r="A1608" s="68"/>
      <c r="B1608" s="89">
        <v>85035</v>
      </c>
      <c r="C1608" s="141" t="s">
        <v>1431</v>
      </c>
      <c r="D1608" s="69" t="s">
        <v>2285</v>
      </c>
      <c r="E1608" s="75"/>
    </row>
    <row r="1609" spans="1:5" hidden="1">
      <c r="A1609" s="68"/>
      <c r="B1609" s="89">
        <v>85037</v>
      </c>
      <c r="C1609" s="141" t="s">
        <v>1432</v>
      </c>
      <c r="D1609" s="69" t="s">
        <v>2285</v>
      </c>
      <c r="E1609" s="75"/>
    </row>
    <row r="1610" spans="1:5" hidden="1">
      <c r="A1610" s="68"/>
      <c r="B1610" s="89">
        <v>85039</v>
      </c>
      <c r="C1610" s="141" t="s">
        <v>1433</v>
      </c>
      <c r="D1610" s="69" t="s">
        <v>2285</v>
      </c>
      <c r="E1610" s="75"/>
    </row>
    <row r="1611" spans="1:5" hidden="1">
      <c r="A1611" s="68"/>
      <c r="B1611" s="89">
        <v>85041</v>
      </c>
      <c r="C1611" s="141" t="s">
        <v>1434</v>
      </c>
      <c r="D1611" s="69" t="s">
        <v>2285</v>
      </c>
      <c r="E1611" s="75"/>
    </row>
    <row r="1612" spans="1:5" hidden="1">
      <c r="A1612" s="68"/>
      <c r="B1612" s="89">
        <v>85042</v>
      </c>
      <c r="C1612" s="141" t="s">
        <v>1435</v>
      </c>
      <c r="D1612" s="69" t="s">
        <v>2285</v>
      </c>
      <c r="E1612" s="75"/>
    </row>
    <row r="1613" spans="1:5" hidden="1">
      <c r="A1613" s="68"/>
      <c r="B1613" s="89">
        <v>85043</v>
      </c>
      <c r="C1613" s="141" t="s">
        <v>1436</v>
      </c>
      <c r="D1613" s="69" t="s">
        <v>2285</v>
      </c>
      <c r="E1613" s="75"/>
    </row>
    <row r="1614" spans="1:5" hidden="1">
      <c r="A1614" s="68"/>
      <c r="B1614" s="89">
        <v>85045</v>
      </c>
      <c r="C1614" s="141" t="s">
        <v>1437</v>
      </c>
      <c r="D1614" s="69" t="s">
        <v>2285</v>
      </c>
      <c r="E1614" s="75"/>
    </row>
    <row r="1615" spans="1:5" hidden="1">
      <c r="A1615" s="68"/>
      <c r="B1615" s="89">
        <v>85047</v>
      </c>
      <c r="C1615" s="141" t="s">
        <v>1438</v>
      </c>
      <c r="D1615" s="69" t="s">
        <v>2285</v>
      </c>
      <c r="E1615" s="75"/>
    </row>
    <row r="1616" spans="1:5" hidden="1">
      <c r="A1616" s="68"/>
      <c r="B1616" s="89">
        <v>85049</v>
      </c>
      <c r="C1616" s="141" t="s">
        <v>1439</v>
      </c>
      <c r="D1616" s="69" t="s">
        <v>2285</v>
      </c>
      <c r="E1616" s="75"/>
    </row>
    <row r="1617" spans="1:5" hidden="1">
      <c r="A1617" s="68"/>
      <c r="B1617" s="89">
        <v>85051</v>
      </c>
      <c r="C1617" s="141" t="s">
        <v>1440</v>
      </c>
      <c r="D1617" s="69" t="s">
        <v>2285</v>
      </c>
      <c r="E1617" s="75"/>
    </row>
    <row r="1618" spans="1:5" hidden="1">
      <c r="A1618" s="68"/>
      <c r="B1618" s="89">
        <v>85053</v>
      </c>
      <c r="C1618" s="141" t="s">
        <v>1441</v>
      </c>
      <c r="D1618" s="69" t="s">
        <v>2285</v>
      </c>
      <c r="E1618" s="75"/>
    </row>
    <row r="1619" spans="1:5" hidden="1">
      <c r="A1619" s="68"/>
      <c r="B1619" s="89">
        <v>85055</v>
      </c>
      <c r="C1619" s="141" t="s">
        <v>1442</v>
      </c>
      <c r="D1619" s="69" t="s">
        <v>2285</v>
      </c>
      <c r="E1619" s="75"/>
    </row>
    <row r="1620" spans="1:5" hidden="1">
      <c r="A1620" s="68"/>
      <c r="B1620" s="89">
        <v>85056</v>
      </c>
      <c r="C1620" s="141" t="s">
        <v>1443</v>
      </c>
      <c r="D1620" s="69" t="s">
        <v>2285</v>
      </c>
      <c r="E1620" s="75"/>
    </row>
    <row r="1621" spans="1:5" hidden="1">
      <c r="A1621" s="68"/>
      <c r="B1621" s="89">
        <v>85057</v>
      </c>
      <c r="C1621" s="141" t="s">
        <v>1444</v>
      </c>
      <c r="D1621" s="69" t="s">
        <v>2285</v>
      </c>
      <c r="E1621" s="75"/>
    </row>
    <row r="1622" spans="1:5" hidden="1">
      <c r="A1622" s="68"/>
      <c r="B1622" s="89">
        <v>85058</v>
      </c>
      <c r="C1622" s="141" t="s">
        <v>1445</v>
      </c>
      <c r="D1622" s="69" t="s">
        <v>2285</v>
      </c>
      <c r="E1622" s="75"/>
    </row>
    <row r="1623" spans="1:5" hidden="1">
      <c r="A1623" s="68"/>
      <c r="B1623" s="89">
        <v>85061</v>
      </c>
      <c r="C1623" s="141" t="s">
        <v>1446</v>
      </c>
      <c r="D1623" s="69" t="s">
        <v>2285</v>
      </c>
      <c r="E1623" s="75"/>
    </row>
    <row r="1624" spans="1:5" hidden="1">
      <c r="A1624" s="68"/>
      <c r="B1624" s="89">
        <v>85062</v>
      </c>
      <c r="C1624" s="141" t="s">
        <v>1447</v>
      </c>
      <c r="D1624" s="69" t="s">
        <v>2285</v>
      </c>
      <c r="E1624" s="75"/>
    </row>
    <row r="1625" spans="1:5" hidden="1">
      <c r="A1625" s="68"/>
      <c r="B1625" s="89">
        <v>85063</v>
      </c>
      <c r="C1625" s="141" t="s">
        <v>1448</v>
      </c>
      <c r="D1625" s="69" t="s">
        <v>2285</v>
      </c>
      <c r="E1625" s="75"/>
    </row>
    <row r="1626" spans="1:5" hidden="1">
      <c r="A1626" s="68"/>
      <c r="B1626" s="89">
        <v>85065</v>
      </c>
      <c r="C1626" s="141" t="s">
        <v>1449</v>
      </c>
      <c r="D1626" s="69" t="s">
        <v>2285</v>
      </c>
      <c r="E1626" s="75"/>
    </row>
    <row r="1627" spans="1:5" hidden="1">
      <c r="A1627" s="68"/>
      <c r="B1627" s="89">
        <v>85067</v>
      </c>
      <c r="C1627" s="141" t="s">
        <v>1450</v>
      </c>
      <c r="D1627" s="69" t="s">
        <v>2285</v>
      </c>
      <c r="E1627" s="75"/>
    </row>
    <row r="1628" spans="1:5" hidden="1">
      <c r="A1628" s="68"/>
      <c r="B1628" s="89">
        <v>85069</v>
      </c>
      <c r="C1628" s="141" t="s">
        <v>1451</v>
      </c>
      <c r="D1628" s="69" t="s">
        <v>2285</v>
      </c>
      <c r="E1628" s="75"/>
    </row>
    <row r="1629" spans="1:5" hidden="1">
      <c r="A1629" s="68"/>
      <c r="B1629" s="89">
        <v>85071</v>
      </c>
      <c r="C1629" s="141" t="s">
        <v>1452</v>
      </c>
      <c r="D1629" s="69" t="s">
        <v>2285</v>
      </c>
      <c r="E1629" s="75"/>
    </row>
    <row r="1630" spans="1:5" hidden="1">
      <c r="A1630" s="68"/>
      <c r="B1630" s="89">
        <v>85073</v>
      </c>
      <c r="C1630" s="141" t="s">
        <v>1453</v>
      </c>
      <c r="D1630" s="69" t="s">
        <v>2285</v>
      </c>
      <c r="E1630" s="75"/>
    </row>
    <row r="1631" spans="1:5" hidden="1">
      <c r="A1631" s="68"/>
      <c r="B1631" s="89">
        <v>85075</v>
      </c>
      <c r="C1631" s="141" t="s">
        <v>1454</v>
      </c>
      <c r="D1631" s="69" t="s">
        <v>2285</v>
      </c>
      <c r="E1631" s="75"/>
    </row>
    <row r="1632" spans="1:5" hidden="1">
      <c r="A1632" s="68"/>
      <c r="B1632" s="89">
        <v>85076</v>
      </c>
      <c r="C1632" s="141" t="s">
        <v>1455</v>
      </c>
      <c r="D1632" s="69" t="s">
        <v>2285</v>
      </c>
      <c r="E1632" s="75"/>
    </row>
    <row r="1633" spans="1:5" hidden="1">
      <c r="A1633" s="68"/>
      <c r="B1633" s="89">
        <v>85077</v>
      </c>
      <c r="C1633" s="141" t="s">
        <v>1456</v>
      </c>
      <c r="D1633" s="69" t="s">
        <v>2285</v>
      </c>
      <c r="E1633" s="75"/>
    </row>
    <row r="1634" spans="1:5" hidden="1">
      <c r="A1634" s="68"/>
      <c r="B1634" s="89">
        <v>85078</v>
      </c>
      <c r="C1634" s="141" t="s">
        <v>1457</v>
      </c>
      <c r="D1634" s="69" t="s">
        <v>2285</v>
      </c>
      <c r="E1634" s="75"/>
    </row>
    <row r="1635" spans="1:5" hidden="1">
      <c r="A1635" s="68"/>
      <c r="B1635" s="89">
        <v>85079</v>
      </c>
      <c r="C1635" s="141" t="s">
        <v>1458</v>
      </c>
      <c r="D1635" s="69" t="s">
        <v>2285</v>
      </c>
      <c r="E1635" s="75"/>
    </row>
    <row r="1636" spans="1:5" hidden="1">
      <c r="A1636" s="68"/>
      <c r="B1636" s="89">
        <v>85080</v>
      </c>
      <c r="C1636" s="141" t="s">
        <v>1459</v>
      </c>
      <c r="D1636" s="69" t="s">
        <v>2285</v>
      </c>
      <c r="E1636" s="75"/>
    </row>
    <row r="1637" spans="1:5" hidden="1">
      <c r="A1637" s="68"/>
      <c r="B1637" s="89">
        <v>85081</v>
      </c>
      <c r="C1637" s="141" t="s">
        <v>1460</v>
      </c>
      <c r="D1637" s="69" t="s">
        <v>2285</v>
      </c>
      <c r="E1637" s="75"/>
    </row>
    <row r="1638" spans="1:5" hidden="1">
      <c r="A1638" s="68"/>
      <c r="B1638" s="89">
        <v>85082</v>
      </c>
      <c r="C1638" s="141" t="s">
        <v>1461</v>
      </c>
      <c r="D1638" s="69" t="s">
        <v>2285</v>
      </c>
      <c r="E1638" s="75"/>
    </row>
    <row r="1639" spans="1:5" hidden="1">
      <c r="A1639" s="68"/>
      <c r="B1639" s="89">
        <v>85083</v>
      </c>
      <c r="C1639" s="141" t="s">
        <v>1462</v>
      </c>
      <c r="D1639" s="69" t="s">
        <v>2285</v>
      </c>
      <c r="E1639" s="75"/>
    </row>
    <row r="1640" spans="1:5">
      <c r="A1640" s="97"/>
      <c r="B1640" s="97">
        <v>90000</v>
      </c>
      <c r="C1640" s="137" t="s">
        <v>1463</v>
      </c>
      <c r="D1640" s="73"/>
      <c r="E1640" s="76"/>
    </row>
    <row r="1641" spans="1:5">
      <c r="A1641" s="94"/>
      <c r="B1641" s="94">
        <v>91000</v>
      </c>
      <c r="C1641" s="139" t="s">
        <v>1464</v>
      </c>
      <c r="D1641" s="77"/>
      <c r="E1641" s="78"/>
    </row>
    <row r="1642" spans="1:5" ht="26.4" hidden="1">
      <c r="A1642" s="68"/>
      <c r="B1642" s="89">
        <v>91007</v>
      </c>
      <c r="C1642" s="141" t="s">
        <v>1465</v>
      </c>
      <c r="D1642" s="69" t="s">
        <v>2285</v>
      </c>
      <c r="E1642" s="75"/>
    </row>
    <row r="1643" spans="1:5" ht="26.4" hidden="1">
      <c r="A1643" s="68"/>
      <c r="B1643" s="89">
        <v>91009</v>
      </c>
      <c r="C1643" s="141" t="s">
        <v>1466</v>
      </c>
      <c r="D1643" s="69" t="s">
        <v>2285</v>
      </c>
      <c r="E1643" s="75"/>
    </row>
    <row r="1644" spans="1:5" ht="26.4" hidden="1">
      <c r="A1644" s="68"/>
      <c r="B1644" s="89">
        <v>91010</v>
      </c>
      <c r="C1644" s="141" t="s">
        <v>1467</v>
      </c>
      <c r="D1644" s="69" t="s">
        <v>2285</v>
      </c>
      <c r="E1644" s="75"/>
    </row>
    <row r="1645" spans="1:5" ht="39.6" hidden="1">
      <c r="A1645" s="68"/>
      <c r="B1645" s="89">
        <v>91011</v>
      </c>
      <c r="C1645" s="141" t="s">
        <v>1468</v>
      </c>
      <c r="D1645" s="69" t="s">
        <v>2285</v>
      </c>
      <c r="E1645" s="75"/>
    </row>
    <row r="1646" spans="1:5" hidden="1">
      <c r="A1646" s="68"/>
      <c r="B1646" s="89">
        <v>91012</v>
      </c>
      <c r="C1646" s="141" t="s">
        <v>1469</v>
      </c>
      <c r="D1646" s="69" t="s">
        <v>39</v>
      </c>
      <c r="E1646" s="75"/>
    </row>
    <row r="1647" spans="1:5" hidden="1">
      <c r="A1647" s="68"/>
      <c r="B1647" s="89">
        <v>91018</v>
      </c>
      <c r="C1647" s="141" t="s">
        <v>1470</v>
      </c>
      <c r="D1647" s="69" t="s">
        <v>2285</v>
      </c>
      <c r="E1647" s="75"/>
    </row>
    <row r="1648" spans="1:5" hidden="1">
      <c r="A1648" s="68"/>
      <c r="B1648" s="89">
        <v>91020</v>
      </c>
      <c r="C1648" s="141" t="s">
        <v>1471</v>
      </c>
      <c r="D1648" s="69" t="s">
        <v>2285</v>
      </c>
      <c r="E1648" s="75"/>
    </row>
    <row r="1649" spans="1:5" ht="26.4" hidden="1">
      <c r="A1649" s="68"/>
      <c r="B1649" s="89">
        <v>91021</v>
      </c>
      <c r="C1649" s="141" t="s">
        <v>1472</v>
      </c>
      <c r="D1649" s="69" t="s">
        <v>2285</v>
      </c>
      <c r="E1649" s="75"/>
    </row>
    <row r="1650" spans="1:5" hidden="1">
      <c r="A1650" s="68"/>
      <c r="B1650" s="89">
        <v>91022</v>
      </c>
      <c r="C1650" s="141" t="s">
        <v>1473</v>
      </c>
      <c r="D1650" s="69" t="s">
        <v>2285</v>
      </c>
      <c r="E1650" s="75"/>
    </row>
    <row r="1651" spans="1:5" ht="26.4" hidden="1">
      <c r="A1651" s="68"/>
      <c r="B1651" s="89">
        <v>91024</v>
      </c>
      <c r="C1651" s="141" t="s">
        <v>1474</v>
      </c>
      <c r="D1651" s="69" t="s">
        <v>2285</v>
      </c>
      <c r="E1651" s="75"/>
    </row>
    <row r="1652" spans="1:5" ht="26.4" hidden="1">
      <c r="A1652" s="68"/>
      <c r="B1652" s="89">
        <v>91025</v>
      </c>
      <c r="C1652" s="141" t="s">
        <v>1475</v>
      </c>
      <c r="D1652" s="69" t="s">
        <v>2285</v>
      </c>
      <c r="E1652" s="75"/>
    </row>
    <row r="1653" spans="1:5" ht="26.4" hidden="1">
      <c r="A1653" s="68"/>
      <c r="B1653" s="89">
        <v>91026</v>
      </c>
      <c r="C1653" s="141" t="s">
        <v>1476</v>
      </c>
      <c r="D1653" s="69" t="s">
        <v>2285</v>
      </c>
      <c r="E1653" s="75"/>
    </row>
    <row r="1654" spans="1:5" hidden="1">
      <c r="A1654" s="68"/>
      <c r="B1654" s="89">
        <v>91029</v>
      </c>
      <c r="C1654" s="141" t="s">
        <v>1477</v>
      </c>
      <c r="D1654" s="69" t="s">
        <v>2285</v>
      </c>
      <c r="E1654" s="75"/>
    </row>
    <row r="1655" spans="1:5" ht="26.4" hidden="1">
      <c r="A1655" s="68"/>
      <c r="B1655" s="89">
        <v>91031</v>
      </c>
      <c r="C1655" s="141" t="s">
        <v>1478</v>
      </c>
      <c r="D1655" s="69" t="s">
        <v>2285</v>
      </c>
      <c r="E1655" s="75"/>
    </row>
    <row r="1656" spans="1:5" hidden="1">
      <c r="A1656" s="68"/>
      <c r="B1656" s="89">
        <v>91034</v>
      </c>
      <c r="C1656" s="141" t="s">
        <v>1479</v>
      </c>
      <c r="D1656" s="69" t="s">
        <v>2285</v>
      </c>
      <c r="E1656" s="75"/>
    </row>
    <row r="1657" spans="1:5" hidden="1">
      <c r="A1657" s="68"/>
      <c r="B1657" s="89">
        <v>91040</v>
      </c>
      <c r="C1657" s="141" t="s">
        <v>1480</v>
      </c>
      <c r="D1657" s="69" t="s">
        <v>2285</v>
      </c>
      <c r="E1657" s="75"/>
    </row>
    <row r="1658" spans="1:5" ht="39.6" hidden="1">
      <c r="A1658" s="68"/>
      <c r="B1658" s="89">
        <v>91041</v>
      </c>
      <c r="C1658" s="141" t="s">
        <v>1481</v>
      </c>
      <c r="D1658" s="69" t="s">
        <v>2285</v>
      </c>
      <c r="E1658" s="75"/>
    </row>
    <row r="1659" spans="1:5" ht="52.8" hidden="1">
      <c r="A1659" s="68"/>
      <c r="B1659" s="89">
        <v>91045</v>
      </c>
      <c r="C1659" s="141" t="s">
        <v>1482</v>
      </c>
      <c r="D1659" s="69" t="s">
        <v>2285</v>
      </c>
      <c r="E1659" s="75"/>
    </row>
    <row r="1660" spans="1:5" ht="26.4" hidden="1">
      <c r="A1660" s="68"/>
      <c r="B1660" s="89">
        <v>91046</v>
      </c>
      <c r="C1660" s="141" t="s">
        <v>1483</v>
      </c>
      <c r="D1660" s="69" t="s">
        <v>2285</v>
      </c>
      <c r="E1660" s="75"/>
    </row>
    <row r="1661" spans="1:5">
      <c r="A1661" s="93">
        <v>6</v>
      </c>
      <c r="B1661" s="93">
        <v>100000</v>
      </c>
      <c r="C1661" s="138" t="s">
        <v>1484</v>
      </c>
      <c r="D1661" s="67"/>
      <c r="E1661" s="76"/>
    </row>
    <row r="1662" spans="1:5" hidden="1">
      <c r="A1662" s="68"/>
      <c r="B1662" s="89">
        <v>100101</v>
      </c>
      <c r="C1662" s="141" t="s">
        <v>1485</v>
      </c>
      <c r="D1662" s="69" t="s">
        <v>11</v>
      </c>
      <c r="E1662" s="75"/>
    </row>
    <row r="1663" spans="1:5" hidden="1">
      <c r="A1663" s="68"/>
      <c r="B1663" s="89">
        <v>100102</v>
      </c>
      <c r="C1663" s="141" t="s">
        <v>1486</v>
      </c>
      <c r="D1663" s="69" t="s">
        <v>11</v>
      </c>
      <c r="E1663" s="75"/>
    </row>
    <row r="1664" spans="1:5" hidden="1">
      <c r="A1664" s="68"/>
      <c r="B1664" s="89">
        <v>100103</v>
      </c>
      <c r="C1664" s="141" t="s">
        <v>1487</v>
      </c>
      <c r="D1664" s="69" t="s">
        <v>11</v>
      </c>
      <c r="E1664" s="75"/>
    </row>
    <row r="1665" spans="1:5" ht="26.4" hidden="1">
      <c r="A1665" s="68"/>
      <c r="B1665" s="89">
        <v>100155</v>
      </c>
      <c r="C1665" s="141" t="s">
        <v>1488</v>
      </c>
      <c r="D1665" s="69" t="s">
        <v>11</v>
      </c>
      <c r="E1665" s="75"/>
    </row>
    <row r="1666" spans="1:5" ht="26.4" hidden="1">
      <c r="A1666" s="68"/>
      <c r="B1666" s="89">
        <v>100160</v>
      </c>
      <c r="C1666" s="141" t="s">
        <v>1489</v>
      </c>
      <c r="D1666" s="69" t="s">
        <v>11</v>
      </c>
      <c r="E1666" s="75"/>
    </row>
    <row r="1667" spans="1:5" ht="26.4" hidden="1">
      <c r="A1667" s="68"/>
      <c r="B1667" s="89">
        <v>100201</v>
      </c>
      <c r="C1667" s="141" t="s">
        <v>1490</v>
      </c>
      <c r="D1667" s="69" t="s">
        <v>11</v>
      </c>
      <c r="E1667" s="75"/>
    </row>
    <row r="1668" spans="1:5" hidden="1">
      <c r="A1668" s="68"/>
      <c r="B1668" s="89">
        <v>100202</v>
      </c>
      <c r="C1668" s="141" t="s">
        <v>1491</v>
      </c>
      <c r="D1668" s="69" t="s">
        <v>11</v>
      </c>
      <c r="E1668" s="75"/>
    </row>
    <row r="1669" spans="1:5" hidden="1">
      <c r="A1669" s="68"/>
      <c r="B1669" s="89">
        <v>100203</v>
      </c>
      <c r="C1669" s="141" t="s">
        <v>1492</v>
      </c>
      <c r="D1669" s="69" t="s">
        <v>11</v>
      </c>
      <c r="E1669" s="75"/>
    </row>
    <row r="1670" spans="1:5" hidden="1">
      <c r="A1670" s="68"/>
      <c r="B1670" s="89">
        <v>100204</v>
      </c>
      <c r="C1670" s="141" t="s">
        <v>1493</v>
      </c>
      <c r="D1670" s="69" t="s">
        <v>39</v>
      </c>
      <c r="E1670" s="75"/>
    </row>
    <row r="1671" spans="1:5" hidden="1">
      <c r="A1671" s="68"/>
      <c r="B1671" s="89">
        <v>100205</v>
      </c>
      <c r="C1671" s="141" t="s">
        <v>1494</v>
      </c>
      <c r="D1671" s="69" t="s">
        <v>39</v>
      </c>
      <c r="E1671" s="75"/>
    </row>
    <row r="1672" spans="1:5" hidden="1">
      <c r="A1672" s="68"/>
      <c r="B1672" s="89">
        <v>100301</v>
      </c>
      <c r="C1672" s="141" t="s">
        <v>1495</v>
      </c>
      <c r="D1672" s="69" t="s">
        <v>11</v>
      </c>
      <c r="E1672" s="75"/>
    </row>
    <row r="1673" spans="1:5" hidden="1">
      <c r="A1673" s="68"/>
      <c r="B1673" s="89">
        <v>100302</v>
      </c>
      <c r="C1673" s="141" t="s">
        <v>1496</v>
      </c>
      <c r="D1673" s="69" t="s">
        <v>11</v>
      </c>
      <c r="E1673" s="75"/>
    </row>
    <row r="1674" spans="1:5" hidden="1">
      <c r="A1674" s="68"/>
      <c r="B1674" s="89">
        <v>100303</v>
      </c>
      <c r="C1674" s="141" t="s">
        <v>1497</v>
      </c>
      <c r="D1674" s="69" t="s">
        <v>11</v>
      </c>
      <c r="E1674" s="75"/>
    </row>
    <row r="1675" spans="1:5" hidden="1">
      <c r="A1675" s="68"/>
      <c r="B1675" s="89">
        <v>100320</v>
      </c>
      <c r="C1675" s="141" t="s">
        <v>1498</v>
      </c>
      <c r="D1675" s="69" t="s">
        <v>11</v>
      </c>
      <c r="E1675" s="75"/>
    </row>
    <row r="1676" spans="1:5" hidden="1">
      <c r="A1676" s="68"/>
      <c r="B1676" s="89">
        <v>100401</v>
      </c>
      <c r="C1676" s="141" t="s">
        <v>1499</v>
      </c>
      <c r="D1676" s="69" t="s">
        <v>11</v>
      </c>
      <c r="E1676" s="75"/>
    </row>
    <row r="1677" spans="1:5" hidden="1">
      <c r="A1677" s="68"/>
      <c r="B1677" s="89">
        <v>100402</v>
      </c>
      <c r="C1677" s="141" t="s">
        <v>1500</v>
      </c>
      <c r="D1677" s="69" t="s">
        <v>11</v>
      </c>
      <c r="E1677" s="75"/>
    </row>
    <row r="1678" spans="1:5" hidden="1">
      <c r="A1678" s="68"/>
      <c r="B1678" s="89">
        <v>100403</v>
      </c>
      <c r="C1678" s="141" t="s">
        <v>1501</v>
      </c>
      <c r="D1678" s="69" t="s">
        <v>2285</v>
      </c>
      <c r="E1678" s="75"/>
    </row>
    <row r="1679" spans="1:5" hidden="1">
      <c r="A1679" s="68"/>
      <c r="B1679" s="89">
        <v>100404</v>
      </c>
      <c r="C1679" s="141" t="s">
        <v>1502</v>
      </c>
      <c r="D1679" s="69" t="s">
        <v>2285</v>
      </c>
      <c r="E1679" s="75"/>
    </row>
    <row r="1680" spans="1:5" hidden="1">
      <c r="A1680" s="68"/>
      <c r="B1680" s="89">
        <v>100405</v>
      </c>
      <c r="C1680" s="141" t="s">
        <v>1503</v>
      </c>
      <c r="D1680" s="69" t="s">
        <v>11</v>
      </c>
      <c r="E1680" s="75"/>
    </row>
    <row r="1681" spans="1:5" hidden="1">
      <c r="A1681" s="68"/>
      <c r="B1681" s="89">
        <v>100406</v>
      </c>
      <c r="C1681" s="141" t="s">
        <v>1504</v>
      </c>
      <c r="D1681" s="69" t="s">
        <v>11</v>
      </c>
      <c r="E1681" s="75"/>
    </row>
    <row r="1682" spans="1:5" hidden="1">
      <c r="A1682" s="68"/>
      <c r="B1682" s="89">
        <v>100500</v>
      </c>
      <c r="C1682" s="141" t="s">
        <v>2122</v>
      </c>
      <c r="D1682" s="69" t="s">
        <v>11</v>
      </c>
      <c r="E1682" s="75"/>
    </row>
    <row r="1683" spans="1:5" hidden="1">
      <c r="A1683" s="68"/>
      <c r="B1683" s="89">
        <v>100501</v>
      </c>
      <c r="C1683" s="141" t="s">
        <v>1505</v>
      </c>
      <c r="D1683" s="69" t="s">
        <v>11</v>
      </c>
      <c r="E1683" s="75"/>
    </row>
    <row r="1684" spans="1:5" hidden="1">
      <c r="A1684" s="68"/>
      <c r="B1684" s="89">
        <v>100502</v>
      </c>
      <c r="C1684" s="141" t="s">
        <v>1506</v>
      </c>
      <c r="D1684" s="69" t="s">
        <v>11</v>
      </c>
      <c r="E1684" s="75"/>
    </row>
    <row r="1685" spans="1:5" ht="26.4" hidden="1">
      <c r="A1685" s="68"/>
      <c r="B1685" s="89">
        <v>100600</v>
      </c>
      <c r="C1685" s="141" t="s">
        <v>1507</v>
      </c>
      <c r="D1685" s="69" t="s">
        <v>11</v>
      </c>
      <c r="E1685" s="75"/>
    </row>
    <row r="1686" spans="1:5" ht="26.4" hidden="1">
      <c r="A1686" s="68"/>
      <c r="B1686" s="89">
        <v>100601</v>
      </c>
      <c r="C1686" s="141" t="s">
        <v>1508</v>
      </c>
      <c r="D1686" s="69" t="s">
        <v>11</v>
      </c>
      <c r="E1686" s="75"/>
    </row>
    <row r="1687" spans="1:5" hidden="1">
      <c r="A1687" s="68"/>
      <c r="B1687" s="89">
        <v>100602</v>
      </c>
      <c r="C1687" s="141" t="s">
        <v>1509</v>
      </c>
      <c r="D1687" s="69" t="s">
        <v>11</v>
      </c>
      <c r="E1687" s="75"/>
    </row>
    <row r="1688" spans="1:5" hidden="1">
      <c r="A1688" s="68"/>
      <c r="B1688" s="89">
        <v>100603</v>
      </c>
      <c r="C1688" s="141" t="s">
        <v>1510</v>
      </c>
      <c r="D1688" s="69" t="s">
        <v>11</v>
      </c>
      <c r="E1688" s="75"/>
    </row>
    <row r="1689" spans="1:5" hidden="1">
      <c r="A1689" s="68"/>
      <c r="B1689" s="89">
        <v>100604</v>
      </c>
      <c r="C1689" s="141" t="s">
        <v>1511</v>
      </c>
      <c r="D1689" s="69" t="s">
        <v>11</v>
      </c>
      <c r="E1689" s="75"/>
    </row>
    <row r="1690" spans="1:5" hidden="1">
      <c r="A1690" s="68"/>
      <c r="B1690" s="89">
        <v>100607</v>
      </c>
      <c r="C1690" s="141" t="s">
        <v>1512</v>
      </c>
      <c r="D1690" s="69" t="s">
        <v>11</v>
      </c>
      <c r="E1690" s="75"/>
    </row>
    <row r="1691" spans="1:5" hidden="1">
      <c r="A1691" s="68"/>
      <c r="B1691" s="89">
        <v>100608</v>
      </c>
      <c r="C1691" s="141" t="s">
        <v>1513</v>
      </c>
      <c r="D1691" s="69" t="s">
        <v>11</v>
      </c>
      <c r="E1691" s="75"/>
    </row>
    <row r="1692" spans="1:5" ht="26.4">
      <c r="A1692" s="178" t="s">
        <v>2420</v>
      </c>
      <c r="B1692" s="214" t="s">
        <v>2238</v>
      </c>
      <c r="C1692" s="202" t="s">
        <v>2222</v>
      </c>
      <c r="D1692" s="203" t="s">
        <v>11</v>
      </c>
      <c r="E1692" s="211">
        <f>ROUND(E1693,2)</f>
        <v>15.17</v>
      </c>
    </row>
    <row r="1693" spans="1:5" ht="22.8">
      <c r="A1693" s="182"/>
      <c r="B1693" s="215"/>
      <c r="C1693" s="186" t="s">
        <v>2374</v>
      </c>
      <c r="D1693" s="205" t="s">
        <v>11</v>
      </c>
      <c r="E1693" s="187">
        <f>(6.5*2.85)-3.36</f>
        <v>15.165000000000003</v>
      </c>
    </row>
    <row r="1694" spans="1:5">
      <c r="A1694" s="182"/>
      <c r="B1694" s="215"/>
      <c r="C1694" s="186"/>
      <c r="D1694" s="205"/>
      <c r="E1694" s="187"/>
    </row>
    <row r="1695" spans="1:5">
      <c r="A1695" s="174"/>
      <c r="B1695" s="216"/>
      <c r="C1695" s="217"/>
      <c r="D1695" s="218"/>
      <c r="E1695" s="84"/>
    </row>
    <row r="1696" spans="1:5" ht="26.4">
      <c r="A1696" s="178" t="s">
        <v>2421</v>
      </c>
      <c r="B1696" s="216" t="s">
        <v>2228</v>
      </c>
      <c r="C1696" s="217" t="s">
        <v>2234</v>
      </c>
      <c r="D1696" s="203" t="s">
        <v>11</v>
      </c>
      <c r="E1696" s="211">
        <f>ROUND(E1697,2)</f>
        <v>5.5</v>
      </c>
    </row>
    <row r="1697" spans="1:5">
      <c r="A1697" s="182"/>
      <c r="B1697" s="215"/>
      <c r="C1697" s="186" t="s">
        <v>2233</v>
      </c>
      <c r="D1697" s="205"/>
      <c r="E1697" s="187">
        <f>5*1.1</f>
        <v>5.5</v>
      </c>
    </row>
    <row r="1698" spans="1:5">
      <c r="A1698" s="174"/>
      <c r="B1698" s="216"/>
      <c r="C1698" s="217"/>
      <c r="D1698" s="218"/>
      <c r="E1698" s="84"/>
    </row>
    <row r="1699" spans="1:5">
      <c r="A1699" s="178" t="s">
        <v>2422</v>
      </c>
      <c r="B1699" s="214" t="s">
        <v>2223</v>
      </c>
      <c r="C1699" s="202" t="s">
        <v>2224</v>
      </c>
      <c r="D1699" s="203" t="s">
        <v>1995</v>
      </c>
      <c r="E1699" s="211">
        <f>ROUND(E1700,2)</f>
        <v>1.6</v>
      </c>
    </row>
    <row r="1700" spans="1:5">
      <c r="A1700" s="182"/>
      <c r="B1700" s="215"/>
      <c r="C1700" s="186" t="s">
        <v>2303</v>
      </c>
      <c r="D1700" s="205" t="s">
        <v>1995</v>
      </c>
      <c r="E1700" s="187">
        <v>1.6</v>
      </c>
    </row>
    <row r="1701" spans="1:5">
      <c r="A1701" s="182"/>
      <c r="B1701" s="215"/>
      <c r="C1701" s="186"/>
      <c r="D1701" s="205"/>
      <c r="E1701" s="187"/>
    </row>
    <row r="1702" spans="1:5">
      <c r="A1702" s="174"/>
      <c r="B1702" s="214"/>
      <c r="C1702" s="202"/>
      <c r="D1702" s="203"/>
      <c r="E1702" s="211"/>
    </row>
    <row r="1703" spans="1:5">
      <c r="A1703" s="93"/>
      <c r="B1703" s="97">
        <v>110000</v>
      </c>
      <c r="C1703" s="137" t="s">
        <v>1514</v>
      </c>
      <c r="D1703" s="73"/>
      <c r="E1703" s="76"/>
    </row>
    <row r="1704" spans="1:5" ht="26.4" hidden="1">
      <c r="A1704" s="68"/>
      <c r="B1704" s="89">
        <v>110105</v>
      </c>
      <c r="C1704" s="141" t="s">
        <v>1515</v>
      </c>
      <c r="D1704" s="69" t="s">
        <v>11</v>
      </c>
      <c r="E1704" s="75"/>
    </row>
    <row r="1705" spans="1:5" ht="26.4" hidden="1">
      <c r="A1705" s="68"/>
      <c r="B1705" s="89">
        <v>110106</v>
      </c>
      <c r="C1705" s="141" t="s">
        <v>1516</v>
      </c>
      <c r="D1705" s="69" t="s">
        <v>11</v>
      </c>
      <c r="E1705" s="75"/>
    </row>
    <row r="1706" spans="1:5" ht="26.4" hidden="1">
      <c r="A1706" s="68"/>
      <c r="B1706" s="89">
        <v>110107</v>
      </c>
      <c r="C1706" s="141" t="s">
        <v>1517</v>
      </c>
      <c r="D1706" s="69" t="s">
        <v>11</v>
      </c>
      <c r="E1706" s="75"/>
    </row>
    <row r="1707" spans="1:5">
      <c r="A1707" s="93"/>
      <c r="B1707" s="97">
        <v>120000</v>
      </c>
      <c r="C1707" s="137" t="s">
        <v>1518</v>
      </c>
      <c r="D1707" s="73"/>
      <c r="E1707" s="76"/>
    </row>
    <row r="1708" spans="1:5" hidden="1">
      <c r="A1708" s="68"/>
      <c r="B1708" s="89">
        <v>120101</v>
      </c>
      <c r="C1708" s="141" t="s">
        <v>1519</v>
      </c>
      <c r="D1708" s="69" t="s">
        <v>11</v>
      </c>
      <c r="E1708" s="75"/>
    </row>
    <row r="1709" spans="1:5" hidden="1">
      <c r="A1709" s="68"/>
      <c r="B1709" s="89">
        <v>120102</v>
      </c>
      <c r="C1709" s="141" t="s">
        <v>1520</v>
      </c>
      <c r="D1709" s="69" t="s">
        <v>11</v>
      </c>
      <c r="E1709" s="75"/>
    </row>
    <row r="1710" spans="1:5" hidden="1">
      <c r="A1710" s="68"/>
      <c r="B1710" s="89">
        <v>120104</v>
      </c>
      <c r="C1710" s="141" t="s">
        <v>1521</v>
      </c>
      <c r="D1710" s="69" t="s">
        <v>11</v>
      </c>
      <c r="E1710" s="75"/>
    </row>
    <row r="1711" spans="1:5" hidden="1">
      <c r="A1711" s="68"/>
      <c r="B1711" s="89">
        <v>120107</v>
      </c>
      <c r="C1711" s="141" t="s">
        <v>1522</v>
      </c>
      <c r="D1711" s="69" t="s">
        <v>11</v>
      </c>
      <c r="E1711" s="75"/>
    </row>
    <row r="1712" spans="1:5" hidden="1">
      <c r="A1712" s="68"/>
      <c r="B1712" s="89">
        <v>120205</v>
      </c>
      <c r="C1712" s="141" t="s">
        <v>1523</v>
      </c>
      <c r="D1712" s="69" t="s">
        <v>11</v>
      </c>
      <c r="E1712" s="75"/>
    </row>
    <row r="1713" spans="1:5" hidden="1">
      <c r="A1713" s="68"/>
      <c r="B1713" s="89">
        <v>120206</v>
      </c>
      <c r="C1713" s="141" t="s">
        <v>1524</v>
      </c>
      <c r="D1713" s="69" t="s">
        <v>11</v>
      </c>
      <c r="E1713" s="75"/>
    </row>
    <row r="1714" spans="1:5" hidden="1">
      <c r="A1714" s="68"/>
      <c r="B1714" s="89">
        <v>120207</v>
      </c>
      <c r="C1714" s="141" t="s">
        <v>1525</v>
      </c>
      <c r="D1714" s="69" t="s">
        <v>11</v>
      </c>
      <c r="E1714" s="75"/>
    </row>
    <row r="1715" spans="1:5" hidden="1">
      <c r="A1715" s="68"/>
      <c r="B1715" s="89">
        <v>120208</v>
      </c>
      <c r="C1715" s="141" t="s">
        <v>1526</v>
      </c>
      <c r="D1715" s="69" t="s">
        <v>11</v>
      </c>
      <c r="E1715" s="75"/>
    </row>
    <row r="1716" spans="1:5" hidden="1">
      <c r="A1716" s="68"/>
      <c r="B1716" s="89">
        <v>120209</v>
      </c>
      <c r="C1716" s="141" t="s">
        <v>1527</v>
      </c>
      <c r="D1716" s="69" t="s">
        <v>11</v>
      </c>
      <c r="E1716" s="75"/>
    </row>
    <row r="1717" spans="1:5" ht="26.4" hidden="1">
      <c r="A1717" s="68"/>
      <c r="B1717" s="89">
        <v>120210</v>
      </c>
      <c r="C1717" s="141" t="s">
        <v>1528</v>
      </c>
      <c r="D1717" s="69" t="s">
        <v>1529</v>
      </c>
      <c r="E1717" s="75"/>
    </row>
    <row r="1718" spans="1:5" hidden="1">
      <c r="A1718" s="68"/>
      <c r="B1718" s="89">
        <v>120212</v>
      </c>
      <c r="C1718" s="141" t="s">
        <v>1530</v>
      </c>
      <c r="D1718" s="69" t="s">
        <v>11</v>
      </c>
      <c r="E1718" s="75"/>
    </row>
    <row r="1719" spans="1:5" hidden="1">
      <c r="A1719" s="68"/>
      <c r="B1719" s="89">
        <v>120901</v>
      </c>
      <c r="C1719" s="141" t="s">
        <v>1531</v>
      </c>
      <c r="D1719" s="69" t="s">
        <v>11</v>
      </c>
      <c r="E1719" s="75"/>
    </row>
    <row r="1720" spans="1:5" hidden="1">
      <c r="A1720" s="68"/>
      <c r="B1720" s="89">
        <v>120902</v>
      </c>
      <c r="C1720" s="141" t="s">
        <v>1532</v>
      </c>
      <c r="D1720" s="69" t="s">
        <v>11</v>
      </c>
      <c r="E1720" s="75"/>
    </row>
    <row r="1721" spans="1:5" hidden="1">
      <c r="A1721" s="68"/>
      <c r="B1721" s="89">
        <v>121001</v>
      </c>
      <c r="C1721" s="141" t="s">
        <v>1533</v>
      </c>
      <c r="D1721" s="69" t="s">
        <v>11</v>
      </c>
      <c r="E1721" s="75"/>
    </row>
    <row r="1722" spans="1:5" hidden="1">
      <c r="A1722" s="68"/>
      <c r="B1722" s="89">
        <v>121101</v>
      </c>
      <c r="C1722" s="141" t="s">
        <v>1534</v>
      </c>
      <c r="D1722" s="69" t="s">
        <v>11</v>
      </c>
      <c r="E1722" s="75"/>
    </row>
    <row r="1723" spans="1:5" ht="39.6" hidden="1">
      <c r="A1723" s="68"/>
      <c r="B1723" s="89">
        <v>121105</v>
      </c>
      <c r="C1723" s="141" t="s">
        <v>1535</v>
      </c>
      <c r="D1723" s="69" t="s">
        <v>11</v>
      </c>
      <c r="E1723" s="75"/>
    </row>
    <row r="1724" spans="1:5">
      <c r="A1724" s="93"/>
      <c r="B1724" s="93">
        <v>130000</v>
      </c>
      <c r="C1724" s="138" t="s">
        <v>1536</v>
      </c>
      <c r="D1724" s="67"/>
      <c r="E1724" s="76"/>
    </row>
    <row r="1725" spans="1:5" ht="26.4" hidden="1">
      <c r="A1725" s="68"/>
      <c r="B1725" s="89">
        <v>130103</v>
      </c>
      <c r="C1725" s="141" t="s">
        <v>1537</v>
      </c>
      <c r="D1725" s="69" t="s">
        <v>11</v>
      </c>
      <c r="E1725" s="75"/>
    </row>
    <row r="1726" spans="1:5" ht="26.4" hidden="1">
      <c r="A1726" s="68"/>
      <c r="B1726" s="89">
        <v>130107</v>
      </c>
      <c r="C1726" s="141" t="s">
        <v>1538</v>
      </c>
      <c r="D1726" s="69" t="s">
        <v>11</v>
      </c>
      <c r="E1726" s="75"/>
    </row>
    <row r="1727" spans="1:5" ht="26.4" hidden="1">
      <c r="A1727" s="68"/>
      <c r="B1727" s="89">
        <v>130150</v>
      </c>
      <c r="C1727" s="141" t="s">
        <v>1539</v>
      </c>
      <c r="D1727" s="69" t="s">
        <v>11</v>
      </c>
      <c r="E1727" s="75"/>
    </row>
    <row r="1728" spans="1:5" hidden="1">
      <c r="A1728" s="68"/>
      <c r="B1728" s="89">
        <v>130152</v>
      </c>
      <c r="C1728" s="141" t="s">
        <v>1540</v>
      </c>
      <c r="D1728" s="69" t="s">
        <v>11</v>
      </c>
      <c r="E1728" s="75"/>
    </row>
    <row r="1729" spans="1:5" ht="26.4" hidden="1">
      <c r="A1729" s="68"/>
      <c r="B1729" s="89">
        <v>130160</v>
      </c>
      <c r="C1729" s="141" t="s">
        <v>1541</v>
      </c>
      <c r="D1729" s="69" t="s">
        <v>30</v>
      </c>
      <c r="E1729" s="75"/>
    </row>
    <row r="1730" spans="1:5">
      <c r="A1730" s="93"/>
      <c r="B1730" s="97">
        <v>140000</v>
      </c>
      <c r="C1730" s="137" t="s">
        <v>1542</v>
      </c>
      <c r="D1730" s="73"/>
      <c r="E1730" s="76"/>
    </row>
    <row r="1731" spans="1:5" hidden="1">
      <c r="A1731" s="68"/>
      <c r="B1731" s="89">
        <v>140101</v>
      </c>
      <c r="C1731" s="141" t="s">
        <v>1543</v>
      </c>
      <c r="D1731" s="69" t="s">
        <v>11</v>
      </c>
      <c r="E1731" s="75"/>
    </row>
    <row r="1732" spans="1:5" hidden="1">
      <c r="A1732" s="68"/>
      <c r="B1732" s="89">
        <v>140102</v>
      </c>
      <c r="C1732" s="141" t="s">
        <v>1544</v>
      </c>
      <c r="D1732" s="69" t="s">
        <v>11</v>
      </c>
      <c r="E1732" s="75"/>
    </row>
    <row r="1733" spans="1:5" hidden="1">
      <c r="A1733" s="68"/>
      <c r="B1733" s="89">
        <v>140103</v>
      </c>
      <c r="C1733" s="141" t="s">
        <v>1545</v>
      </c>
      <c r="D1733" s="69" t="s">
        <v>11</v>
      </c>
      <c r="E1733" s="75"/>
    </row>
    <row r="1734" spans="1:5" hidden="1">
      <c r="A1734" s="68"/>
      <c r="B1734" s="89">
        <v>140111</v>
      </c>
      <c r="C1734" s="141" t="s">
        <v>1546</v>
      </c>
      <c r="D1734" s="69" t="s">
        <v>11</v>
      </c>
      <c r="E1734" s="75"/>
    </row>
    <row r="1735" spans="1:5" hidden="1">
      <c r="A1735" s="68"/>
      <c r="B1735" s="89">
        <v>140112</v>
      </c>
      <c r="C1735" s="141" t="s">
        <v>1547</v>
      </c>
      <c r="D1735" s="69" t="s">
        <v>11</v>
      </c>
      <c r="E1735" s="75"/>
    </row>
    <row r="1736" spans="1:5" hidden="1">
      <c r="A1736" s="68"/>
      <c r="B1736" s="89">
        <v>140113</v>
      </c>
      <c r="C1736" s="141" t="s">
        <v>1548</v>
      </c>
      <c r="D1736" s="69" t="s">
        <v>11</v>
      </c>
      <c r="E1736" s="75"/>
    </row>
    <row r="1737" spans="1:5" hidden="1">
      <c r="A1737" s="68"/>
      <c r="B1737" s="89">
        <v>140118</v>
      </c>
      <c r="C1737" s="141" t="s">
        <v>1549</v>
      </c>
      <c r="D1737" s="69" t="s">
        <v>11</v>
      </c>
      <c r="E1737" s="75"/>
    </row>
    <row r="1738" spans="1:5" hidden="1">
      <c r="A1738" s="68"/>
      <c r="B1738" s="89">
        <v>140119</v>
      </c>
      <c r="C1738" s="141" t="s">
        <v>1550</v>
      </c>
      <c r="D1738" s="69" t="s">
        <v>11</v>
      </c>
      <c r="E1738" s="75"/>
    </row>
    <row r="1739" spans="1:5" ht="26.4" hidden="1">
      <c r="A1739" s="68"/>
      <c r="B1739" s="89">
        <v>140200</v>
      </c>
      <c r="C1739" s="141" t="s">
        <v>1551</v>
      </c>
      <c r="D1739" s="69" t="s">
        <v>11</v>
      </c>
      <c r="E1739" s="75"/>
    </row>
    <row r="1740" spans="1:5" hidden="1">
      <c r="A1740" s="68"/>
      <c r="B1740" s="89">
        <v>140201</v>
      </c>
      <c r="C1740" s="141" t="s">
        <v>1552</v>
      </c>
      <c r="D1740" s="69" t="s">
        <v>11</v>
      </c>
      <c r="E1740" s="75"/>
    </row>
    <row r="1741" spans="1:5" hidden="1">
      <c r="A1741" s="68"/>
      <c r="B1741" s="89">
        <v>140202</v>
      </c>
      <c r="C1741" s="141" t="s">
        <v>1553</v>
      </c>
      <c r="D1741" s="69" t="s">
        <v>11</v>
      </c>
      <c r="E1741" s="75"/>
    </row>
    <row r="1742" spans="1:5" hidden="1">
      <c r="A1742" s="68"/>
      <c r="B1742" s="89">
        <v>140203</v>
      </c>
      <c r="C1742" s="141" t="s">
        <v>1554</v>
      </c>
      <c r="D1742" s="69" t="s">
        <v>11</v>
      </c>
      <c r="E1742" s="75"/>
    </row>
    <row r="1743" spans="1:5" hidden="1">
      <c r="A1743" s="68"/>
      <c r="B1743" s="89">
        <v>140205</v>
      </c>
      <c r="C1743" s="141" t="s">
        <v>1555</v>
      </c>
      <c r="D1743" s="69" t="s">
        <v>11</v>
      </c>
      <c r="E1743" s="75"/>
    </row>
    <row r="1744" spans="1:5" hidden="1">
      <c r="A1744" s="68"/>
      <c r="B1744" s="89">
        <v>140206</v>
      </c>
      <c r="C1744" s="141" t="s">
        <v>1556</v>
      </c>
      <c r="D1744" s="69" t="s">
        <v>138</v>
      </c>
      <c r="E1744" s="75"/>
    </row>
    <row r="1745" spans="1:5" hidden="1">
      <c r="A1745" s="68"/>
      <c r="B1745" s="89">
        <v>140301</v>
      </c>
      <c r="C1745" s="141" t="s">
        <v>1557</v>
      </c>
      <c r="D1745" s="69" t="s">
        <v>11</v>
      </c>
      <c r="E1745" s="75"/>
    </row>
    <row r="1746" spans="1:5">
      <c r="A1746" s="93">
        <v>7</v>
      </c>
      <c r="B1746" s="97">
        <v>150000</v>
      </c>
      <c r="C1746" s="137" t="s">
        <v>1558</v>
      </c>
      <c r="D1746" s="73"/>
      <c r="E1746" s="76"/>
    </row>
    <row r="1747" spans="1:5" ht="26.4" hidden="1">
      <c r="A1747" s="68"/>
      <c r="B1747" s="89">
        <v>150103</v>
      </c>
      <c r="C1747" s="141" t="s">
        <v>1559</v>
      </c>
      <c r="D1747" s="69" t="s">
        <v>169</v>
      </c>
      <c r="E1747" s="75"/>
    </row>
    <row r="1748" spans="1:5" ht="26.4">
      <c r="A1748" s="178" t="s">
        <v>2311</v>
      </c>
      <c r="B1748" s="179">
        <v>150204</v>
      </c>
      <c r="C1748" s="180" t="s">
        <v>1560</v>
      </c>
      <c r="D1748" s="175" t="s">
        <v>169</v>
      </c>
      <c r="E1748" s="211">
        <f>ROUND(E1749,2)</f>
        <v>53.5</v>
      </c>
    </row>
    <row r="1749" spans="1:5">
      <c r="A1749" s="174"/>
      <c r="B1749" s="179"/>
      <c r="C1749" s="193" t="s">
        <v>2690</v>
      </c>
      <c r="D1749" s="177" t="s">
        <v>169</v>
      </c>
      <c r="E1749" s="187">
        <f>3.52*7.6*2</f>
        <v>53.503999999999998</v>
      </c>
    </row>
    <row r="1750" spans="1:5">
      <c r="A1750" s="93"/>
      <c r="B1750" s="93">
        <v>160000</v>
      </c>
      <c r="C1750" s="138" t="s">
        <v>1561</v>
      </c>
      <c r="D1750" s="67"/>
      <c r="E1750" s="76"/>
    </row>
    <row r="1751" spans="1:5" hidden="1">
      <c r="A1751" s="68"/>
      <c r="B1751" s="89">
        <v>160100</v>
      </c>
      <c r="C1751" s="141" t="s">
        <v>1562</v>
      </c>
      <c r="D1751" s="69" t="s">
        <v>11</v>
      </c>
      <c r="E1751" s="84"/>
    </row>
    <row r="1752" spans="1:5" hidden="1">
      <c r="A1752" s="68"/>
      <c r="B1752" s="89">
        <v>160101</v>
      </c>
      <c r="C1752" s="141" t="s">
        <v>1563</v>
      </c>
      <c r="D1752" s="69" t="s">
        <v>39</v>
      </c>
      <c r="E1752" s="75"/>
    </row>
    <row r="1753" spans="1:5" hidden="1">
      <c r="A1753" s="68"/>
      <c r="B1753" s="89">
        <v>160301</v>
      </c>
      <c r="C1753" s="141" t="s">
        <v>1564</v>
      </c>
      <c r="D1753" s="69" t="s">
        <v>11</v>
      </c>
      <c r="E1753" s="75"/>
    </row>
    <row r="1754" spans="1:5" hidden="1">
      <c r="A1754" s="68"/>
      <c r="B1754" s="89">
        <v>160302</v>
      </c>
      <c r="C1754" s="141" t="s">
        <v>1565</v>
      </c>
      <c r="D1754" s="69" t="s">
        <v>39</v>
      </c>
      <c r="E1754" s="75"/>
    </row>
    <row r="1755" spans="1:5" hidden="1">
      <c r="A1755" s="68"/>
      <c r="B1755" s="89">
        <v>160401</v>
      </c>
      <c r="C1755" s="141" t="s">
        <v>1566</v>
      </c>
      <c r="D1755" s="69" t="s">
        <v>11</v>
      </c>
      <c r="E1755" s="75"/>
    </row>
    <row r="1756" spans="1:5" hidden="1">
      <c r="A1756" s="68"/>
      <c r="B1756" s="89">
        <v>160402</v>
      </c>
      <c r="C1756" s="141" t="s">
        <v>1567</v>
      </c>
      <c r="D1756" s="69" t="s">
        <v>39</v>
      </c>
      <c r="E1756" s="75"/>
    </row>
    <row r="1757" spans="1:5" hidden="1">
      <c r="A1757" s="68"/>
      <c r="B1757" s="89">
        <v>160403</v>
      </c>
      <c r="C1757" s="141" t="s">
        <v>1568</v>
      </c>
      <c r="D1757" s="69" t="s">
        <v>39</v>
      </c>
      <c r="E1757" s="75"/>
    </row>
    <row r="1758" spans="1:5" hidden="1">
      <c r="A1758" s="68"/>
      <c r="B1758" s="89">
        <v>160404</v>
      </c>
      <c r="C1758" s="141" t="s">
        <v>1569</v>
      </c>
      <c r="D1758" s="69" t="s">
        <v>138</v>
      </c>
      <c r="E1758" s="75"/>
    </row>
    <row r="1759" spans="1:5" hidden="1">
      <c r="A1759" s="68"/>
      <c r="B1759" s="89">
        <v>160421</v>
      </c>
      <c r="C1759" s="141" t="s">
        <v>1570</v>
      </c>
      <c r="D1759" s="69" t="s">
        <v>11</v>
      </c>
      <c r="E1759" s="75"/>
    </row>
    <row r="1760" spans="1:5" hidden="1">
      <c r="A1760" s="68"/>
      <c r="B1760" s="89">
        <v>160501</v>
      </c>
      <c r="C1760" s="141" t="s">
        <v>1571</v>
      </c>
      <c r="D1760" s="69" t="s">
        <v>11</v>
      </c>
      <c r="E1760" s="75"/>
    </row>
    <row r="1761" spans="1:5" hidden="1">
      <c r="A1761" s="68"/>
      <c r="B1761" s="89">
        <v>160502</v>
      </c>
      <c r="C1761" s="141" t="s">
        <v>1572</v>
      </c>
      <c r="D1761" s="69" t="s">
        <v>39</v>
      </c>
      <c r="E1761" s="75"/>
    </row>
    <row r="1762" spans="1:5" hidden="1">
      <c r="A1762" s="68"/>
      <c r="B1762" s="89">
        <v>160600</v>
      </c>
      <c r="C1762" s="141" t="s">
        <v>1573</v>
      </c>
      <c r="D1762" s="69" t="s">
        <v>11</v>
      </c>
      <c r="E1762" s="75"/>
    </row>
    <row r="1763" spans="1:5" hidden="1">
      <c r="A1763" s="68"/>
      <c r="B1763" s="89">
        <v>160601</v>
      </c>
      <c r="C1763" s="141" t="s">
        <v>1573</v>
      </c>
      <c r="D1763" s="69" t="s">
        <v>39</v>
      </c>
      <c r="E1763" s="75"/>
    </row>
    <row r="1764" spans="1:5" hidden="1">
      <c r="A1764" s="68"/>
      <c r="B1764" s="89">
        <v>160602</v>
      </c>
      <c r="C1764" s="141" t="s">
        <v>1574</v>
      </c>
      <c r="D1764" s="69" t="s">
        <v>39</v>
      </c>
      <c r="E1764" s="75"/>
    </row>
    <row r="1765" spans="1:5" hidden="1">
      <c r="A1765" s="68"/>
      <c r="B1765" s="89">
        <v>160603</v>
      </c>
      <c r="C1765" s="141" t="s">
        <v>1574</v>
      </c>
      <c r="D1765" s="69" t="s">
        <v>11</v>
      </c>
      <c r="E1765" s="75"/>
    </row>
    <row r="1766" spans="1:5" hidden="1">
      <c r="A1766" s="68"/>
      <c r="B1766" s="89">
        <v>160801</v>
      </c>
      <c r="C1766" s="141" t="s">
        <v>1575</v>
      </c>
      <c r="D1766" s="69" t="s">
        <v>11</v>
      </c>
      <c r="E1766" s="75"/>
    </row>
    <row r="1767" spans="1:5" hidden="1">
      <c r="A1767" s="68"/>
      <c r="B1767" s="89">
        <v>160901</v>
      </c>
      <c r="C1767" s="141" t="s">
        <v>1576</v>
      </c>
      <c r="D1767" s="69" t="s">
        <v>11</v>
      </c>
      <c r="E1767" s="75"/>
    </row>
    <row r="1768" spans="1:5" hidden="1">
      <c r="A1768" s="68"/>
      <c r="B1768" s="89">
        <v>160905</v>
      </c>
      <c r="C1768" s="141" t="s">
        <v>1577</v>
      </c>
      <c r="D1768" s="69" t="s">
        <v>11</v>
      </c>
      <c r="E1768" s="75"/>
    </row>
    <row r="1769" spans="1:5" hidden="1">
      <c r="A1769" s="68"/>
      <c r="B1769" s="89">
        <v>160906</v>
      </c>
      <c r="C1769" s="141" t="s">
        <v>1578</v>
      </c>
      <c r="D1769" s="69" t="s">
        <v>11</v>
      </c>
      <c r="E1769" s="75"/>
    </row>
    <row r="1770" spans="1:5" hidden="1">
      <c r="A1770" s="68"/>
      <c r="B1770" s="89">
        <v>160908</v>
      </c>
      <c r="C1770" s="141" t="s">
        <v>1579</v>
      </c>
      <c r="D1770" s="69" t="s">
        <v>11</v>
      </c>
      <c r="E1770" s="75"/>
    </row>
    <row r="1771" spans="1:5" ht="26.4" hidden="1">
      <c r="A1771" s="68"/>
      <c r="B1771" s="89">
        <v>160909</v>
      </c>
      <c r="C1771" s="141" t="s">
        <v>1580</v>
      </c>
      <c r="D1771" s="69" t="s">
        <v>11</v>
      </c>
      <c r="E1771" s="75"/>
    </row>
    <row r="1772" spans="1:5" ht="26.4" hidden="1">
      <c r="A1772" s="68"/>
      <c r="B1772" s="89">
        <v>160910</v>
      </c>
      <c r="C1772" s="141" t="s">
        <v>1581</v>
      </c>
      <c r="D1772" s="69" t="s">
        <v>11</v>
      </c>
      <c r="E1772" s="75"/>
    </row>
    <row r="1773" spans="1:5" hidden="1">
      <c r="A1773" s="68"/>
      <c r="B1773" s="89">
        <v>160911</v>
      </c>
      <c r="C1773" s="141" t="s">
        <v>1582</v>
      </c>
      <c r="D1773" s="69" t="s">
        <v>11</v>
      </c>
      <c r="E1773" s="75"/>
    </row>
    <row r="1774" spans="1:5" hidden="1">
      <c r="A1774" s="68"/>
      <c r="B1774" s="89">
        <v>160963</v>
      </c>
      <c r="C1774" s="141" t="s">
        <v>1583</v>
      </c>
      <c r="D1774" s="69" t="s">
        <v>138</v>
      </c>
      <c r="E1774" s="75"/>
    </row>
    <row r="1775" spans="1:5" hidden="1">
      <c r="A1775" s="68"/>
      <c r="B1775" s="89">
        <v>160964</v>
      </c>
      <c r="C1775" s="141" t="s">
        <v>1584</v>
      </c>
      <c r="D1775" s="69" t="s">
        <v>39</v>
      </c>
      <c r="E1775" s="75"/>
    </row>
    <row r="1776" spans="1:5" hidden="1">
      <c r="A1776" s="68"/>
      <c r="B1776" s="89">
        <v>160965</v>
      </c>
      <c r="C1776" s="141" t="s">
        <v>1585</v>
      </c>
      <c r="D1776" s="69" t="s">
        <v>39</v>
      </c>
      <c r="E1776" s="75"/>
    </row>
    <row r="1777" spans="1:5" hidden="1">
      <c r="A1777" s="68"/>
      <c r="B1777" s="89">
        <v>160966</v>
      </c>
      <c r="C1777" s="141" t="s">
        <v>1586</v>
      </c>
      <c r="D1777" s="69" t="s">
        <v>11</v>
      </c>
      <c r="E1777" s="75"/>
    </row>
    <row r="1778" spans="1:5" ht="26.4" hidden="1">
      <c r="A1778" s="68"/>
      <c r="B1778" s="89">
        <v>160967</v>
      </c>
      <c r="C1778" s="141" t="s">
        <v>1587</v>
      </c>
      <c r="D1778" s="69" t="s">
        <v>11</v>
      </c>
      <c r="E1778" s="75"/>
    </row>
    <row r="1779" spans="1:5" ht="26.4" hidden="1">
      <c r="A1779" s="68"/>
      <c r="B1779" s="89">
        <v>160969</v>
      </c>
      <c r="C1779" s="141" t="s">
        <v>1588</v>
      </c>
      <c r="D1779" s="69" t="s">
        <v>11</v>
      </c>
      <c r="E1779" s="75"/>
    </row>
    <row r="1780" spans="1:5" ht="26.4" hidden="1">
      <c r="A1780" s="68"/>
      <c r="B1780" s="89">
        <v>160970</v>
      </c>
      <c r="C1780" s="141" t="s">
        <v>1589</v>
      </c>
      <c r="D1780" s="69" t="s">
        <v>11</v>
      </c>
      <c r="E1780" s="75"/>
    </row>
    <row r="1781" spans="1:5">
      <c r="A1781" s="93"/>
      <c r="B1781" s="93">
        <v>170000</v>
      </c>
      <c r="C1781" s="138" t="s">
        <v>1590</v>
      </c>
      <c r="D1781" s="67"/>
      <c r="E1781" s="76"/>
    </row>
    <row r="1782" spans="1:5" hidden="1">
      <c r="A1782" s="101"/>
      <c r="B1782" s="89">
        <v>170010</v>
      </c>
      <c r="C1782" s="141" t="s">
        <v>1591</v>
      </c>
      <c r="D1782" s="69" t="s">
        <v>39</v>
      </c>
      <c r="E1782" s="75"/>
    </row>
    <row r="1783" spans="1:5" hidden="1">
      <c r="A1783" s="68"/>
      <c r="B1783" s="89">
        <v>170015</v>
      </c>
      <c r="C1783" s="141" t="s">
        <v>1592</v>
      </c>
      <c r="D1783" s="69" t="s">
        <v>1593</v>
      </c>
      <c r="E1783" s="75"/>
    </row>
    <row r="1784" spans="1:5" ht="26.4" hidden="1">
      <c r="A1784" s="68"/>
      <c r="B1784" s="89">
        <v>170101</v>
      </c>
      <c r="C1784" s="141" t="s">
        <v>1594</v>
      </c>
      <c r="D1784" s="69" t="s">
        <v>2285</v>
      </c>
      <c r="E1784" s="75"/>
    </row>
    <row r="1785" spans="1:5" ht="26.4" hidden="1">
      <c r="A1785" s="68"/>
      <c r="B1785" s="89">
        <v>170102</v>
      </c>
      <c r="C1785" s="141" t="s">
        <v>1595</v>
      </c>
      <c r="D1785" s="69" t="s">
        <v>2285</v>
      </c>
      <c r="E1785" s="75"/>
    </row>
    <row r="1786" spans="1:5" hidden="1">
      <c r="A1786" s="68"/>
      <c r="B1786" s="89">
        <v>170103</v>
      </c>
      <c r="C1786" s="141" t="s">
        <v>1596</v>
      </c>
      <c r="D1786" s="69" t="s">
        <v>2285</v>
      </c>
      <c r="E1786" s="75"/>
    </row>
    <row r="1787" spans="1:5" hidden="1">
      <c r="A1787" s="68"/>
      <c r="B1787" s="89">
        <v>170104</v>
      </c>
      <c r="C1787" s="141" t="s">
        <v>1597</v>
      </c>
      <c r="D1787" s="69" t="s">
        <v>2285</v>
      </c>
      <c r="E1787" s="75"/>
    </row>
    <row r="1788" spans="1:5" ht="26.4" hidden="1">
      <c r="A1788" s="68"/>
      <c r="B1788" s="89">
        <v>170106</v>
      </c>
      <c r="C1788" s="141" t="s">
        <v>1598</v>
      </c>
      <c r="D1788" s="69" t="s">
        <v>2285</v>
      </c>
      <c r="E1788" s="75"/>
    </row>
    <row r="1789" spans="1:5" hidden="1">
      <c r="A1789" s="68"/>
      <c r="B1789" s="89">
        <v>170107</v>
      </c>
      <c r="C1789" s="141" t="s">
        <v>1599</v>
      </c>
      <c r="D1789" s="69" t="s">
        <v>2285</v>
      </c>
      <c r="E1789" s="75"/>
    </row>
    <row r="1790" spans="1:5" hidden="1">
      <c r="A1790" s="68"/>
      <c r="B1790" s="89">
        <v>170108</v>
      </c>
      <c r="C1790" s="141" t="s">
        <v>1600</v>
      </c>
      <c r="D1790" s="69" t="s">
        <v>2285</v>
      </c>
      <c r="E1790" s="75"/>
    </row>
    <row r="1791" spans="1:5" hidden="1">
      <c r="A1791" s="68"/>
      <c r="B1791" s="89">
        <v>170109</v>
      </c>
      <c r="C1791" s="141" t="s">
        <v>1601</v>
      </c>
      <c r="D1791" s="69" t="s">
        <v>2285</v>
      </c>
      <c r="E1791" s="75"/>
    </row>
    <row r="1792" spans="1:5" hidden="1">
      <c r="A1792" s="68"/>
      <c r="B1792" s="89">
        <v>170110</v>
      </c>
      <c r="C1792" s="141" t="s">
        <v>1602</v>
      </c>
      <c r="D1792" s="69" t="s">
        <v>2285</v>
      </c>
      <c r="E1792" s="75"/>
    </row>
    <row r="1793" spans="1:5" hidden="1">
      <c r="A1793" s="68"/>
      <c r="B1793" s="89">
        <v>170111</v>
      </c>
      <c r="C1793" s="141" t="s">
        <v>1603</v>
      </c>
      <c r="D1793" s="69" t="s">
        <v>2285</v>
      </c>
      <c r="E1793" s="75"/>
    </row>
    <row r="1794" spans="1:5" hidden="1">
      <c r="A1794" s="68"/>
      <c r="B1794" s="89">
        <v>170112</v>
      </c>
      <c r="C1794" s="141" t="s">
        <v>1604</v>
      </c>
      <c r="D1794" s="69" t="s">
        <v>2285</v>
      </c>
      <c r="E1794" s="75"/>
    </row>
    <row r="1795" spans="1:5" hidden="1">
      <c r="A1795" s="68"/>
      <c r="B1795" s="89">
        <v>170113</v>
      </c>
      <c r="C1795" s="141" t="s">
        <v>1605</v>
      </c>
      <c r="D1795" s="69" t="s">
        <v>2285</v>
      </c>
      <c r="E1795" s="75"/>
    </row>
    <row r="1796" spans="1:5" hidden="1">
      <c r="A1796" s="68"/>
      <c r="B1796" s="89">
        <v>170114</v>
      </c>
      <c r="C1796" s="141" t="s">
        <v>1606</v>
      </c>
      <c r="D1796" s="69" t="s">
        <v>2285</v>
      </c>
      <c r="E1796" s="75"/>
    </row>
    <row r="1797" spans="1:5" hidden="1">
      <c r="A1797" s="68"/>
      <c r="B1797" s="89">
        <v>170115</v>
      </c>
      <c r="C1797" s="141" t="s">
        <v>1607</v>
      </c>
      <c r="D1797" s="69" t="s">
        <v>2285</v>
      </c>
      <c r="E1797" s="75"/>
    </row>
    <row r="1798" spans="1:5" hidden="1">
      <c r="A1798" s="68"/>
      <c r="B1798" s="89">
        <v>170116</v>
      </c>
      <c r="C1798" s="141" t="s">
        <v>1608</v>
      </c>
      <c r="D1798" s="69" t="s">
        <v>2285</v>
      </c>
      <c r="E1798" s="75"/>
    </row>
    <row r="1799" spans="1:5" hidden="1">
      <c r="A1799" s="68"/>
      <c r="B1799" s="89">
        <v>170117</v>
      </c>
      <c r="C1799" s="141" t="s">
        <v>1609</v>
      </c>
      <c r="D1799" s="69" t="s">
        <v>2285</v>
      </c>
      <c r="E1799" s="75"/>
    </row>
    <row r="1800" spans="1:5" ht="39.6">
      <c r="A1800" s="97"/>
      <c r="B1800" s="97">
        <v>180000</v>
      </c>
      <c r="C1800" s="137" t="s">
        <v>1610</v>
      </c>
      <c r="D1800" s="73" t="s">
        <v>9</v>
      </c>
      <c r="E1800" s="76"/>
    </row>
    <row r="1801" spans="1:5" ht="26.4" hidden="1">
      <c r="A1801" s="68"/>
      <c r="B1801" s="89">
        <v>180111</v>
      </c>
      <c r="C1801" s="141" t="s">
        <v>1611</v>
      </c>
      <c r="D1801" s="69" t="s">
        <v>11</v>
      </c>
      <c r="E1801" s="75"/>
    </row>
    <row r="1802" spans="1:5" ht="26.4" hidden="1">
      <c r="A1802" s="68"/>
      <c r="B1802" s="89">
        <v>180112</v>
      </c>
      <c r="C1802" s="141" t="s">
        <v>1612</v>
      </c>
      <c r="D1802" s="69" t="s">
        <v>11</v>
      </c>
      <c r="E1802" s="75"/>
    </row>
    <row r="1803" spans="1:5" hidden="1">
      <c r="A1803" s="68"/>
      <c r="B1803" s="89">
        <v>180113</v>
      </c>
      <c r="C1803" s="141" t="s">
        <v>1613</v>
      </c>
      <c r="D1803" s="69" t="s">
        <v>11</v>
      </c>
      <c r="E1803" s="75"/>
    </row>
    <row r="1804" spans="1:5" ht="26.4" hidden="1">
      <c r="A1804" s="68"/>
      <c r="B1804" s="89">
        <v>180114</v>
      </c>
      <c r="C1804" s="141" t="s">
        <v>1614</v>
      </c>
      <c r="D1804" s="69" t="s">
        <v>11</v>
      </c>
      <c r="E1804" s="70"/>
    </row>
    <row r="1805" spans="1:5" hidden="1">
      <c r="A1805" s="68"/>
      <c r="B1805" s="89">
        <v>180115</v>
      </c>
      <c r="C1805" s="141" t="s">
        <v>1615</v>
      </c>
      <c r="D1805" s="69" t="s">
        <v>11</v>
      </c>
      <c r="E1805" s="70"/>
    </row>
    <row r="1806" spans="1:5" ht="26.4" hidden="1">
      <c r="A1806" s="68"/>
      <c r="B1806" s="145">
        <v>180120</v>
      </c>
      <c r="C1806" s="102" t="s">
        <v>2184</v>
      </c>
      <c r="D1806" s="125" t="s">
        <v>11</v>
      </c>
      <c r="E1806" s="110"/>
    </row>
    <row r="1807" spans="1:5" ht="39.6" hidden="1">
      <c r="A1807" s="68"/>
      <c r="B1807" s="145">
        <v>180121</v>
      </c>
      <c r="C1807" s="102" t="s">
        <v>2185</v>
      </c>
      <c r="D1807" s="125" t="s">
        <v>11</v>
      </c>
      <c r="E1807" s="110"/>
    </row>
    <row r="1808" spans="1:5" ht="26.4" hidden="1">
      <c r="A1808" s="68"/>
      <c r="B1808" s="145">
        <v>180122</v>
      </c>
      <c r="C1808" s="102" t="s">
        <v>2186</v>
      </c>
      <c r="D1808" s="125" t="s">
        <v>11</v>
      </c>
      <c r="E1808" s="110"/>
    </row>
    <row r="1809" spans="1:5" ht="26.4" hidden="1">
      <c r="A1809" s="68"/>
      <c r="B1809" s="145">
        <v>180123</v>
      </c>
      <c r="C1809" s="102" t="s">
        <v>2187</v>
      </c>
      <c r="D1809" s="125" t="s">
        <v>11</v>
      </c>
      <c r="E1809" s="110"/>
    </row>
    <row r="1810" spans="1:5" ht="26.4" hidden="1">
      <c r="A1810" s="68"/>
      <c r="B1810" s="145">
        <v>180124</v>
      </c>
      <c r="C1810" s="102" t="s">
        <v>2188</v>
      </c>
      <c r="D1810" s="125" t="s">
        <v>11</v>
      </c>
      <c r="E1810" s="110"/>
    </row>
    <row r="1811" spans="1:5" hidden="1">
      <c r="A1811" s="68"/>
      <c r="B1811" s="89">
        <v>180204</v>
      </c>
      <c r="C1811" s="141" t="s">
        <v>1616</v>
      </c>
      <c r="D1811" s="69" t="s">
        <v>2285</v>
      </c>
      <c r="E1811" s="75"/>
    </row>
    <row r="1812" spans="1:5" hidden="1">
      <c r="A1812" s="68"/>
      <c r="B1812" s="89">
        <v>180208</v>
      </c>
      <c r="C1812" s="141" t="s">
        <v>1617</v>
      </c>
      <c r="D1812" s="69" t="s">
        <v>11</v>
      </c>
      <c r="E1812" s="75"/>
    </row>
    <row r="1813" spans="1:5" hidden="1">
      <c r="A1813" s="68"/>
      <c r="B1813" s="89">
        <v>180280</v>
      </c>
      <c r="C1813" s="141" t="s">
        <v>1618</v>
      </c>
      <c r="D1813" s="69" t="s">
        <v>11</v>
      </c>
      <c r="E1813" s="75"/>
    </row>
    <row r="1814" spans="1:5" hidden="1">
      <c r="A1814" s="68"/>
      <c r="B1814" s="89">
        <v>180281</v>
      </c>
      <c r="C1814" s="141" t="s">
        <v>1619</v>
      </c>
      <c r="D1814" s="69" t="s">
        <v>11</v>
      </c>
      <c r="E1814" s="75"/>
    </row>
    <row r="1815" spans="1:5" hidden="1">
      <c r="A1815" s="68"/>
      <c r="B1815" s="89">
        <v>180282</v>
      </c>
      <c r="C1815" s="141" t="s">
        <v>1620</v>
      </c>
      <c r="D1815" s="69" t="s">
        <v>11</v>
      </c>
      <c r="E1815" s="75"/>
    </row>
    <row r="1816" spans="1:5" hidden="1">
      <c r="A1816" s="68"/>
      <c r="B1816" s="89">
        <v>180302</v>
      </c>
      <c r="C1816" s="141" t="s">
        <v>1621</v>
      </c>
      <c r="D1816" s="69" t="s">
        <v>11</v>
      </c>
      <c r="E1816" s="75"/>
    </row>
    <row r="1817" spans="1:5" hidden="1">
      <c r="A1817" s="68"/>
      <c r="B1817" s="89">
        <v>180303</v>
      </c>
      <c r="C1817" s="141" t="s">
        <v>1622</v>
      </c>
      <c r="D1817" s="69" t="s">
        <v>11</v>
      </c>
      <c r="E1817" s="75"/>
    </row>
    <row r="1818" spans="1:5" hidden="1">
      <c r="A1818" s="68"/>
      <c r="B1818" s="89">
        <v>180304</v>
      </c>
      <c r="C1818" s="141" t="s">
        <v>1623</v>
      </c>
      <c r="D1818" s="69" t="s">
        <v>11</v>
      </c>
      <c r="E1818" s="75"/>
    </row>
    <row r="1819" spans="1:5" hidden="1">
      <c r="A1819" s="68"/>
      <c r="B1819" s="89">
        <v>180305</v>
      </c>
      <c r="C1819" s="141" t="s">
        <v>1624</v>
      </c>
      <c r="D1819" s="69" t="s">
        <v>11</v>
      </c>
      <c r="E1819" s="75"/>
    </row>
    <row r="1820" spans="1:5" ht="26.4" hidden="1">
      <c r="A1820" s="68"/>
      <c r="B1820" s="89">
        <v>180307</v>
      </c>
      <c r="C1820" s="141" t="s">
        <v>1625</v>
      </c>
      <c r="D1820" s="69" t="s">
        <v>11</v>
      </c>
      <c r="E1820" s="75"/>
    </row>
    <row r="1821" spans="1:5" hidden="1">
      <c r="A1821" s="68"/>
      <c r="B1821" s="89">
        <v>180308</v>
      </c>
      <c r="C1821" s="141" t="s">
        <v>1626</v>
      </c>
      <c r="D1821" s="69" t="s">
        <v>11</v>
      </c>
      <c r="E1821" s="75"/>
    </row>
    <row r="1822" spans="1:5" hidden="1">
      <c r="A1822" s="68"/>
      <c r="B1822" s="89">
        <v>180309</v>
      </c>
      <c r="C1822" s="141" t="s">
        <v>1627</v>
      </c>
      <c r="D1822" s="69" t="s">
        <v>11</v>
      </c>
      <c r="E1822" s="75"/>
    </row>
    <row r="1823" spans="1:5" hidden="1">
      <c r="A1823" s="68"/>
      <c r="B1823" s="89">
        <v>180310</v>
      </c>
      <c r="C1823" s="141" t="s">
        <v>1628</v>
      </c>
      <c r="D1823" s="69" t="s">
        <v>11</v>
      </c>
      <c r="E1823" s="75"/>
    </row>
    <row r="1824" spans="1:5" hidden="1">
      <c r="A1824" s="68"/>
      <c r="B1824" s="89">
        <v>180311</v>
      </c>
      <c r="C1824" s="141" t="s">
        <v>1629</v>
      </c>
      <c r="D1824" s="69" t="s">
        <v>11</v>
      </c>
      <c r="E1824" s="75"/>
    </row>
    <row r="1825" spans="1:5" hidden="1">
      <c r="A1825" s="68"/>
      <c r="B1825" s="89">
        <v>180312</v>
      </c>
      <c r="C1825" s="141" t="s">
        <v>1630</v>
      </c>
      <c r="D1825" s="69" t="s">
        <v>11</v>
      </c>
      <c r="E1825" s="75"/>
    </row>
    <row r="1826" spans="1:5" hidden="1">
      <c r="A1826" s="68"/>
      <c r="B1826" s="89">
        <v>180313</v>
      </c>
      <c r="C1826" s="141" t="s">
        <v>1631</v>
      </c>
      <c r="D1826" s="69" t="s">
        <v>11</v>
      </c>
      <c r="E1826" s="75"/>
    </row>
    <row r="1827" spans="1:5" hidden="1">
      <c r="A1827" s="68"/>
      <c r="B1827" s="89">
        <v>180314</v>
      </c>
      <c r="C1827" s="141" t="s">
        <v>1632</v>
      </c>
      <c r="D1827" s="69" t="s">
        <v>11</v>
      </c>
      <c r="E1827" s="75"/>
    </row>
    <row r="1828" spans="1:5" hidden="1">
      <c r="A1828" s="68"/>
      <c r="B1828" s="89">
        <v>180315</v>
      </c>
      <c r="C1828" s="141" t="s">
        <v>1633</v>
      </c>
      <c r="D1828" s="69" t="s">
        <v>11</v>
      </c>
      <c r="E1828" s="75"/>
    </row>
    <row r="1829" spans="1:5" hidden="1">
      <c r="A1829" s="68"/>
      <c r="B1829" s="89">
        <v>180316</v>
      </c>
      <c r="C1829" s="141" t="s">
        <v>1634</v>
      </c>
      <c r="D1829" s="69" t="s">
        <v>39</v>
      </c>
      <c r="E1829" s="75"/>
    </row>
    <row r="1830" spans="1:5" hidden="1">
      <c r="A1830" s="68"/>
      <c r="B1830" s="89">
        <v>180317</v>
      </c>
      <c r="C1830" s="141" t="s">
        <v>1635</v>
      </c>
      <c r="D1830" s="69" t="s">
        <v>11</v>
      </c>
      <c r="E1830" s="75"/>
    </row>
    <row r="1831" spans="1:5" hidden="1">
      <c r="A1831" s="68"/>
      <c r="B1831" s="89">
        <v>180318</v>
      </c>
      <c r="C1831" s="141" t="s">
        <v>1636</v>
      </c>
      <c r="D1831" s="69" t="s">
        <v>138</v>
      </c>
      <c r="E1831" s="75"/>
    </row>
    <row r="1832" spans="1:5" hidden="1">
      <c r="A1832" s="68"/>
      <c r="B1832" s="89">
        <v>180320</v>
      </c>
      <c r="C1832" s="141" t="s">
        <v>1637</v>
      </c>
      <c r="D1832" s="69" t="s">
        <v>11</v>
      </c>
      <c r="E1832" s="75"/>
    </row>
    <row r="1833" spans="1:5" hidden="1">
      <c r="A1833" s="68"/>
      <c r="B1833" s="89">
        <v>180321</v>
      </c>
      <c r="C1833" s="141" t="s">
        <v>1638</v>
      </c>
      <c r="D1833" s="69" t="s">
        <v>11</v>
      </c>
      <c r="E1833" s="75"/>
    </row>
    <row r="1834" spans="1:5" ht="26.4" hidden="1">
      <c r="A1834" s="68"/>
      <c r="B1834" s="89">
        <v>180323</v>
      </c>
      <c r="C1834" s="141" t="s">
        <v>1639</v>
      </c>
      <c r="D1834" s="69" t="s">
        <v>11</v>
      </c>
      <c r="E1834" s="75"/>
    </row>
    <row r="1835" spans="1:5" ht="26.4" hidden="1">
      <c r="A1835" s="68"/>
      <c r="B1835" s="89">
        <v>180324</v>
      </c>
      <c r="C1835" s="141" t="s">
        <v>1640</v>
      </c>
      <c r="D1835" s="69" t="s">
        <v>11</v>
      </c>
      <c r="E1835" s="75"/>
    </row>
    <row r="1836" spans="1:5" ht="26.4" hidden="1">
      <c r="A1836" s="68"/>
      <c r="B1836" s="89">
        <v>180325</v>
      </c>
      <c r="C1836" s="141" t="s">
        <v>1641</v>
      </c>
      <c r="D1836" s="69" t="s">
        <v>138</v>
      </c>
      <c r="E1836" s="75"/>
    </row>
    <row r="1837" spans="1:5" hidden="1">
      <c r="A1837" s="68"/>
      <c r="B1837" s="89">
        <v>180328</v>
      </c>
      <c r="C1837" s="141" t="s">
        <v>1642</v>
      </c>
      <c r="D1837" s="69" t="s">
        <v>11</v>
      </c>
      <c r="E1837" s="75"/>
    </row>
    <row r="1838" spans="1:5" hidden="1">
      <c r="A1838" s="68"/>
      <c r="B1838" s="89">
        <v>180330</v>
      </c>
      <c r="C1838" s="141" t="s">
        <v>1643</v>
      </c>
      <c r="D1838" s="69" t="s">
        <v>11</v>
      </c>
      <c r="E1838" s="75"/>
    </row>
    <row r="1839" spans="1:5" hidden="1">
      <c r="A1839" s="68"/>
      <c r="B1839" s="89">
        <v>180331</v>
      </c>
      <c r="C1839" s="141" t="s">
        <v>1644</v>
      </c>
      <c r="D1839" s="69" t="s">
        <v>11</v>
      </c>
      <c r="E1839" s="75"/>
    </row>
    <row r="1840" spans="1:5" hidden="1">
      <c r="A1840" s="68"/>
      <c r="B1840" s="89">
        <v>180380</v>
      </c>
      <c r="C1840" s="141" t="s">
        <v>1645</v>
      </c>
      <c r="D1840" s="69" t="s">
        <v>11</v>
      </c>
      <c r="E1840" s="75"/>
    </row>
    <row r="1841" spans="1:5" hidden="1">
      <c r="A1841" s="68"/>
      <c r="B1841" s="89">
        <v>180381</v>
      </c>
      <c r="C1841" s="141" t="s">
        <v>1646</v>
      </c>
      <c r="D1841" s="69" t="s">
        <v>11</v>
      </c>
      <c r="E1841" s="75"/>
    </row>
    <row r="1842" spans="1:5" hidden="1">
      <c r="A1842" s="68"/>
      <c r="B1842" s="89">
        <v>180383</v>
      </c>
      <c r="C1842" s="141" t="s">
        <v>1647</v>
      </c>
      <c r="D1842" s="69" t="s">
        <v>11</v>
      </c>
      <c r="E1842" s="75"/>
    </row>
    <row r="1843" spans="1:5" hidden="1">
      <c r="A1843" s="68"/>
      <c r="B1843" s="89">
        <v>180401</v>
      </c>
      <c r="C1843" s="141" t="s">
        <v>1648</v>
      </c>
      <c r="D1843" s="69" t="s">
        <v>11</v>
      </c>
      <c r="E1843" s="75"/>
    </row>
    <row r="1844" spans="1:5" hidden="1">
      <c r="A1844" s="68"/>
      <c r="B1844" s="89">
        <v>180402</v>
      </c>
      <c r="C1844" s="141" t="s">
        <v>1649</v>
      </c>
      <c r="D1844" s="69" t="s">
        <v>11</v>
      </c>
      <c r="E1844" s="75"/>
    </row>
    <row r="1845" spans="1:5" hidden="1">
      <c r="A1845" s="68"/>
      <c r="B1845" s="89">
        <v>180403</v>
      </c>
      <c r="C1845" s="141" t="s">
        <v>1650</v>
      </c>
      <c r="D1845" s="69" t="s">
        <v>11</v>
      </c>
      <c r="E1845" s="75"/>
    </row>
    <row r="1846" spans="1:5" hidden="1">
      <c r="A1846" s="68"/>
      <c r="B1846" s="89">
        <v>180404</v>
      </c>
      <c r="C1846" s="141" t="s">
        <v>1651</v>
      </c>
      <c r="D1846" s="69" t="s">
        <v>11</v>
      </c>
      <c r="E1846" s="75"/>
    </row>
    <row r="1847" spans="1:5" hidden="1">
      <c r="A1847" s="68"/>
      <c r="B1847" s="89">
        <v>180405</v>
      </c>
      <c r="C1847" s="141" t="s">
        <v>1652</v>
      </c>
      <c r="D1847" s="69" t="s">
        <v>11</v>
      </c>
      <c r="E1847" s="75"/>
    </row>
    <row r="1848" spans="1:5" hidden="1">
      <c r="A1848" s="68"/>
      <c r="B1848" s="89">
        <v>180406</v>
      </c>
      <c r="C1848" s="141" t="s">
        <v>1653</v>
      </c>
      <c r="D1848" s="69" t="s">
        <v>11</v>
      </c>
      <c r="E1848" s="75"/>
    </row>
    <row r="1849" spans="1:5" hidden="1">
      <c r="A1849" s="68"/>
      <c r="B1849" s="89">
        <v>180490</v>
      </c>
      <c r="C1849" s="141" t="s">
        <v>1654</v>
      </c>
      <c r="D1849" s="69" t="s">
        <v>11</v>
      </c>
      <c r="E1849" s="75"/>
    </row>
    <row r="1850" spans="1:5" hidden="1">
      <c r="A1850" s="68"/>
      <c r="B1850" s="89">
        <v>180491</v>
      </c>
      <c r="C1850" s="141" t="s">
        <v>1655</v>
      </c>
      <c r="D1850" s="69" t="s">
        <v>11</v>
      </c>
      <c r="E1850" s="75"/>
    </row>
    <row r="1851" spans="1:5" hidden="1">
      <c r="A1851" s="68"/>
      <c r="B1851" s="89">
        <v>180501</v>
      </c>
      <c r="C1851" s="141" t="s">
        <v>1656</v>
      </c>
      <c r="D1851" s="69" t="s">
        <v>11</v>
      </c>
      <c r="E1851" s="75"/>
    </row>
    <row r="1852" spans="1:5" hidden="1">
      <c r="A1852" s="68"/>
      <c r="B1852" s="89">
        <v>180502</v>
      </c>
      <c r="C1852" s="141" t="s">
        <v>1657</v>
      </c>
      <c r="D1852" s="69" t="s">
        <v>11</v>
      </c>
      <c r="E1852" s="75"/>
    </row>
    <row r="1853" spans="1:5" hidden="1">
      <c r="A1853" s="68"/>
      <c r="B1853" s="89">
        <v>180503</v>
      </c>
      <c r="C1853" s="141" t="s">
        <v>1658</v>
      </c>
      <c r="D1853" s="69" t="s">
        <v>11</v>
      </c>
      <c r="E1853" s="75"/>
    </row>
    <row r="1854" spans="1:5" hidden="1">
      <c r="A1854" s="68"/>
      <c r="B1854" s="89">
        <v>180504</v>
      </c>
      <c r="C1854" s="141" t="s">
        <v>1659</v>
      </c>
      <c r="D1854" s="69" t="s">
        <v>11</v>
      </c>
      <c r="E1854" s="75"/>
    </row>
    <row r="1855" spans="1:5" hidden="1">
      <c r="A1855" s="68"/>
      <c r="B1855" s="89">
        <v>180505</v>
      </c>
      <c r="C1855" s="141" t="s">
        <v>1660</v>
      </c>
      <c r="D1855" s="69" t="s">
        <v>11</v>
      </c>
      <c r="E1855" s="75"/>
    </row>
    <row r="1856" spans="1:5" ht="26.4" hidden="1">
      <c r="A1856" s="68"/>
      <c r="B1856" s="89">
        <v>180506</v>
      </c>
      <c r="C1856" s="141" t="s">
        <v>1661</v>
      </c>
      <c r="D1856" s="69" t="s">
        <v>11</v>
      </c>
      <c r="E1856" s="75"/>
    </row>
    <row r="1857" spans="1:5" ht="26.4" hidden="1">
      <c r="A1857" s="68"/>
      <c r="B1857" s="89">
        <v>180507</v>
      </c>
      <c r="C1857" s="141" t="s">
        <v>1662</v>
      </c>
      <c r="D1857" s="69" t="s">
        <v>11</v>
      </c>
      <c r="E1857" s="75"/>
    </row>
    <row r="1858" spans="1:5" hidden="1">
      <c r="A1858" s="68"/>
      <c r="B1858" s="89">
        <v>180508</v>
      </c>
      <c r="C1858" s="141" t="s">
        <v>1663</v>
      </c>
      <c r="D1858" s="69" t="s">
        <v>11</v>
      </c>
      <c r="E1858" s="75"/>
    </row>
    <row r="1859" spans="1:5" ht="26.4" hidden="1">
      <c r="A1859" s="68"/>
      <c r="B1859" s="89">
        <v>180509</v>
      </c>
      <c r="C1859" s="141" t="s">
        <v>1664</v>
      </c>
      <c r="D1859" s="69" t="s">
        <v>11</v>
      </c>
      <c r="E1859" s="75"/>
    </row>
    <row r="1860" spans="1:5" hidden="1">
      <c r="A1860" s="68"/>
      <c r="B1860" s="89">
        <v>180510</v>
      </c>
      <c r="C1860" s="141" t="s">
        <v>1665</v>
      </c>
      <c r="D1860" s="69" t="s">
        <v>11</v>
      </c>
      <c r="E1860" s="75"/>
    </row>
    <row r="1861" spans="1:5" hidden="1">
      <c r="A1861" s="68"/>
      <c r="B1861" s="89">
        <v>180511</v>
      </c>
      <c r="C1861" s="141" t="s">
        <v>1666</v>
      </c>
      <c r="D1861" s="69" t="s">
        <v>11</v>
      </c>
      <c r="E1861" s="75"/>
    </row>
    <row r="1862" spans="1:5" hidden="1">
      <c r="A1862" s="68"/>
      <c r="B1862" s="89">
        <v>180512</v>
      </c>
      <c r="C1862" s="141" t="s">
        <v>1667</v>
      </c>
      <c r="D1862" s="69" t="s">
        <v>11</v>
      </c>
      <c r="E1862" s="75"/>
    </row>
    <row r="1863" spans="1:5" hidden="1">
      <c r="A1863" s="68"/>
      <c r="B1863" s="89">
        <v>180515</v>
      </c>
      <c r="C1863" s="141" t="s">
        <v>1668</v>
      </c>
      <c r="D1863" s="69" t="s">
        <v>11</v>
      </c>
      <c r="E1863" s="75"/>
    </row>
    <row r="1864" spans="1:5" hidden="1">
      <c r="A1864" s="68"/>
      <c r="B1864" s="89">
        <v>180701</v>
      </c>
      <c r="C1864" s="141" t="s">
        <v>1669</v>
      </c>
      <c r="D1864" s="69" t="s">
        <v>39</v>
      </c>
      <c r="E1864" s="75"/>
    </row>
    <row r="1865" spans="1:5" hidden="1">
      <c r="A1865" s="68"/>
      <c r="B1865" s="89">
        <v>180703</v>
      </c>
      <c r="C1865" s="141" t="s">
        <v>1670</v>
      </c>
      <c r="D1865" s="69" t="s">
        <v>39</v>
      </c>
      <c r="E1865" s="75"/>
    </row>
    <row r="1866" spans="1:5" hidden="1">
      <c r="A1866" s="68"/>
      <c r="B1866" s="89">
        <v>180708</v>
      </c>
      <c r="C1866" s="141" t="s">
        <v>1671</v>
      </c>
      <c r="D1866" s="69" t="s">
        <v>2285</v>
      </c>
      <c r="E1866" s="75"/>
    </row>
    <row r="1867" spans="1:5" ht="26.4" hidden="1">
      <c r="A1867" s="68"/>
      <c r="B1867" s="89">
        <v>180710</v>
      </c>
      <c r="C1867" s="141" t="s">
        <v>1672</v>
      </c>
      <c r="D1867" s="69" t="s">
        <v>11</v>
      </c>
      <c r="E1867" s="75"/>
    </row>
    <row r="1868" spans="1:5">
      <c r="A1868" s="97"/>
      <c r="B1868" s="97">
        <v>190000</v>
      </c>
      <c r="C1868" s="137" t="s">
        <v>1673</v>
      </c>
      <c r="D1868" s="73"/>
      <c r="E1868" s="76"/>
    </row>
    <row r="1869" spans="1:5" hidden="1">
      <c r="A1869" s="68"/>
      <c r="B1869" s="89">
        <v>190101</v>
      </c>
      <c r="C1869" s="141" t="s">
        <v>1674</v>
      </c>
      <c r="D1869" s="69" t="s">
        <v>11</v>
      </c>
      <c r="E1869" s="75"/>
    </row>
    <row r="1870" spans="1:5" hidden="1">
      <c r="A1870" s="68"/>
      <c r="B1870" s="89">
        <v>190102</v>
      </c>
      <c r="C1870" s="141" t="s">
        <v>1675</v>
      </c>
      <c r="D1870" s="69" t="s">
        <v>11</v>
      </c>
      <c r="E1870" s="75"/>
    </row>
    <row r="1871" spans="1:5" hidden="1">
      <c r="A1871" s="68"/>
      <c r="B1871" s="89">
        <v>190103</v>
      </c>
      <c r="C1871" s="141" t="s">
        <v>1676</v>
      </c>
      <c r="D1871" s="69" t="s">
        <v>11</v>
      </c>
      <c r="E1871" s="75"/>
    </row>
    <row r="1872" spans="1:5" hidden="1">
      <c r="A1872" s="68"/>
      <c r="B1872" s="89">
        <v>190104</v>
      </c>
      <c r="C1872" s="141" t="s">
        <v>1677</v>
      </c>
      <c r="D1872" s="69" t="s">
        <v>11</v>
      </c>
      <c r="E1872" s="75"/>
    </row>
    <row r="1873" spans="1:5" hidden="1">
      <c r="A1873" s="68"/>
      <c r="B1873" s="89">
        <v>190105</v>
      </c>
      <c r="C1873" s="141" t="s">
        <v>1678</v>
      </c>
      <c r="D1873" s="69" t="s">
        <v>11</v>
      </c>
      <c r="E1873" s="75"/>
    </row>
    <row r="1874" spans="1:5" hidden="1">
      <c r="A1874" s="68"/>
      <c r="B1874" s="89">
        <v>190106</v>
      </c>
      <c r="C1874" s="141" t="s">
        <v>1679</v>
      </c>
      <c r="D1874" s="69" t="s">
        <v>11</v>
      </c>
      <c r="E1874" s="75"/>
    </row>
    <row r="1875" spans="1:5" hidden="1">
      <c r="A1875" s="68"/>
      <c r="B1875" s="89">
        <v>190108</v>
      </c>
      <c r="C1875" s="141" t="s">
        <v>1680</v>
      </c>
      <c r="D1875" s="69" t="s">
        <v>11</v>
      </c>
      <c r="E1875" s="75"/>
    </row>
    <row r="1876" spans="1:5" hidden="1">
      <c r="A1876" s="68"/>
      <c r="B1876" s="89">
        <v>190109</v>
      </c>
      <c r="C1876" s="141" t="s">
        <v>1681</v>
      </c>
      <c r="D1876" s="69" t="s">
        <v>11</v>
      </c>
      <c r="E1876" s="75"/>
    </row>
    <row r="1877" spans="1:5" hidden="1">
      <c r="A1877" s="68"/>
      <c r="B1877" s="89">
        <v>190201</v>
      </c>
      <c r="C1877" s="141" t="s">
        <v>1682</v>
      </c>
      <c r="D1877" s="69" t="s">
        <v>11</v>
      </c>
      <c r="E1877" s="75"/>
    </row>
    <row r="1878" spans="1:5" hidden="1">
      <c r="A1878" s="68"/>
      <c r="B1878" s="89">
        <v>190202</v>
      </c>
      <c r="C1878" s="141" t="s">
        <v>1683</v>
      </c>
      <c r="D1878" s="69" t="s">
        <v>11</v>
      </c>
      <c r="E1878" s="75"/>
    </row>
    <row r="1879" spans="1:5" hidden="1">
      <c r="A1879" s="68"/>
      <c r="B1879" s="89">
        <v>190301</v>
      </c>
      <c r="C1879" s="141" t="s">
        <v>1684</v>
      </c>
      <c r="D1879" s="69" t="s">
        <v>11</v>
      </c>
      <c r="E1879" s="75"/>
    </row>
    <row r="1880" spans="1:5" hidden="1">
      <c r="A1880" s="68"/>
      <c r="B1880" s="89">
        <v>190401</v>
      </c>
      <c r="C1880" s="141" t="s">
        <v>1685</v>
      </c>
      <c r="D1880" s="69" t="s">
        <v>11</v>
      </c>
      <c r="E1880" s="75"/>
    </row>
    <row r="1881" spans="1:5">
      <c r="A1881" s="97">
        <v>8</v>
      </c>
      <c r="B1881" s="97">
        <v>200000</v>
      </c>
      <c r="C1881" s="137" t="s">
        <v>1686</v>
      </c>
      <c r="D1881" s="73"/>
      <c r="E1881" s="76"/>
    </row>
    <row r="1882" spans="1:5" hidden="1">
      <c r="A1882" s="68"/>
      <c r="B1882" s="89">
        <v>200101</v>
      </c>
      <c r="C1882" s="141" t="s">
        <v>1687</v>
      </c>
      <c r="D1882" s="69" t="s">
        <v>11</v>
      </c>
      <c r="E1882" s="75"/>
    </row>
    <row r="1883" spans="1:5" hidden="1">
      <c r="A1883" s="68"/>
      <c r="B1883" s="89">
        <v>200102</v>
      </c>
      <c r="C1883" s="141" t="s">
        <v>1688</v>
      </c>
      <c r="D1883" s="69" t="s">
        <v>39</v>
      </c>
      <c r="E1883" s="75"/>
    </row>
    <row r="1884" spans="1:5">
      <c r="A1884" s="178" t="s">
        <v>2312</v>
      </c>
      <c r="B1884" s="179">
        <v>200103</v>
      </c>
      <c r="C1884" s="180" t="s">
        <v>1689</v>
      </c>
      <c r="D1884" s="175" t="s">
        <v>138</v>
      </c>
      <c r="E1884" s="211">
        <f>ROUND(SUM(E1886:E1887),2)</f>
        <v>2.15</v>
      </c>
    </row>
    <row r="1885" spans="1:5">
      <c r="A1885" s="182"/>
      <c r="B1885" s="183"/>
      <c r="C1885" s="184" t="s">
        <v>2308</v>
      </c>
      <c r="D1885" s="177"/>
      <c r="E1885" s="187"/>
    </row>
    <row r="1886" spans="1:5">
      <c r="A1886" s="182"/>
      <c r="B1886" s="183"/>
      <c r="C1886" s="176" t="s">
        <v>2263</v>
      </c>
      <c r="D1886" s="177" t="s">
        <v>1995</v>
      </c>
      <c r="E1886" s="187">
        <v>1</v>
      </c>
    </row>
    <row r="1887" spans="1:5" ht="22.8">
      <c r="A1887" s="182"/>
      <c r="B1887" s="183"/>
      <c r="C1887" s="176" t="s">
        <v>2307</v>
      </c>
      <c r="D1887" s="177" t="s">
        <v>1995</v>
      </c>
      <c r="E1887" s="187">
        <v>1.1499999999999999</v>
      </c>
    </row>
    <row r="1888" spans="1:5">
      <c r="A1888" s="68"/>
      <c r="B1888" s="89"/>
      <c r="C1888" s="141"/>
      <c r="D1888" s="69"/>
      <c r="E1888" s="75"/>
    </row>
    <row r="1889" spans="1:5" hidden="1">
      <c r="A1889" s="68"/>
      <c r="B1889" s="89">
        <v>200104</v>
      </c>
      <c r="C1889" s="141" t="s">
        <v>1690</v>
      </c>
      <c r="D1889" s="69" t="s">
        <v>11</v>
      </c>
      <c r="E1889" s="75"/>
    </row>
    <row r="1890" spans="1:5" hidden="1">
      <c r="A1890" s="68"/>
      <c r="B1890" s="89">
        <v>200105</v>
      </c>
      <c r="C1890" s="141" t="s">
        <v>1691</v>
      </c>
      <c r="D1890" s="69" t="s">
        <v>11</v>
      </c>
      <c r="E1890" s="75"/>
    </row>
    <row r="1891" spans="1:5" hidden="1">
      <c r="A1891" s="68"/>
      <c r="B1891" s="89">
        <v>200140</v>
      </c>
      <c r="C1891" s="141" t="s">
        <v>1692</v>
      </c>
      <c r="D1891" s="69" t="s">
        <v>11</v>
      </c>
      <c r="E1891" s="75"/>
    </row>
    <row r="1892" spans="1:5" hidden="1">
      <c r="A1892" s="68"/>
      <c r="B1892" s="89">
        <v>200145</v>
      </c>
      <c r="C1892" s="141" t="s">
        <v>1693</v>
      </c>
      <c r="D1892" s="69" t="s">
        <v>11</v>
      </c>
      <c r="E1892" s="75"/>
    </row>
    <row r="1893" spans="1:5" hidden="1">
      <c r="A1893" s="68"/>
      <c r="B1893" s="89">
        <v>200150</v>
      </c>
      <c r="C1893" s="141" t="s">
        <v>1694</v>
      </c>
      <c r="D1893" s="69" t="s">
        <v>11</v>
      </c>
      <c r="E1893" s="75"/>
    </row>
    <row r="1894" spans="1:5" hidden="1">
      <c r="A1894" s="68"/>
      <c r="B1894" s="89">
        <v>200200</v>
      </c>
      <c r="C1894" s="141" t="s">
        <v>1695</v>
      </c>
      <c r="D1894" s="69" t="s">
        <v>11</v>
      </c>
      <c r="E1894" s="75"/>
    </row>
    <row r="1895" spans="1:5" hidden="1">
      <c r="A1895" s="68"/>
      <c r="B1895" s="89">
        <v>200201</v>
      </c>
      <c r="C1895" s="141" t="s">
        <v>1696</v>
      </c>
      <c r="D1895" s="69" t="s">
        <v>11</v>
      </c>
      <c r="E1895" s="75"/>
    </row>
    <row r="1896" spans="1:5" hidden="1">
      <c r="A1896" s="68"/>
      <c r="B1896" s="89">
        <v>200403</v>
      </c>
      <c r="C1896" s="141" t="s">
        <v>1697</v>
      </c>
      <c r="D1896" s="69" t="s">
        <v>11</v>
      </c>
      <c r="E1896" s="75"/>
    </row>
    <row r="1897" spans="1:5">
      <c r="A1897" s="178" t="s">
        <v>2314</v>
      </c>
      <c r="B1897" s="179">
        <v>200499</v>
      </c>
      <c r="C1897" s="180" t="s">
        <v>1698</v>
      </c>
      <c r="D1897" s="175" t="s">
        <v>11</v>
      </c>
      <c r="E1897" s="84">
        <f>ROUND((SUM(E1898:E1899)),2)</f>
        <v>4.0599999999999996</v>
      </c>
    </row>
    <row r="1898" spans="1:5" ht="34.200000000000003">
      <c r="A1898" s="174"/>
      <c r="B1898" s="179"/>
      <c r="C1898" s="176" t="s">
        <v>2373</v>
      </c>
      <c r="D1898" s="177" t="s">
        <v>2144</v>
      </c>
      <c r="E1898" s="187">
        <f>(2.1+2.1+1.6)*0.35</f>
        <v>2.0300000000000002</v>
      </c>
    </row>
    <row r="1899" spans="1:5" ht="34.200000000000003">
      <c r="A1899" s="174"/>
      <c r="B1899" s="179"/>
      <c r="C1899" s="176" t="s">
        <v>2372</v>
      </c>
      <c r="D1899" s="177" t="s">
        <v>2144</v>
      </c>
      <c r="E1899" s="187">
        <f>(2.1+2.1+1.6)*0.35</f>
        <v>2.0300000000000002</v>
      </c>
    </row>
    <row r="1900" spans="1:5">
      <c r="A1900" s="68"/>
      <c r="B1900" s="89"/>
      <c r="C1900" s="141"/>
      <c r="D1900" s="69"/>
      <c r="E1900" s="75"/>
    </row>
    <row r="1901" spans="1:5" hidden="1">
      <c r="A1901" s="68"/>
      <c r="B1901" s="89">
        <v>200500</v>
      </c>
      <c r="C1901" s="141" t="s">
        <v>1699</v>
      </c>
      <c r="D1901" s="69" t="s">
        <v>11</v>
      </c>
      <c r="E1901" s="80"/>
    </row>
    <row r="1902" spans="1:5" hidden="1">
      <c r="A1902" s="68"/>
      <c r="B1902" s="89">
        <v>200502</v>
      </c>
      <c r="C1902" s="141" t="s">
        <v>1700</v>
      </c>
      <c r="D1902" s="69" t="s">
        <v>11</v>
      </c>
      <c r="E1902" s="80"/>
    </row>
    <row r="1903" spans="1:5" hidden="1">
      <c r="A1903" s="68"/>
      <c r="B1903" s="89">
        <v>200503</v>
      </c>
      <c r="C1903" s="141" t="s">
        <v>1701</v>
      </c>
      <c r="D1903" s="69" t="s">
        <v>11</v>
      </c>
      <c r="E1903" s="80"/>
    </row>
    <row r="1904" spans="1:5" hidden="1">
      <c r="A1904" s="68"/>
      <c r="B1904" s="89">
        <v>200504</v>
      </c>
      <c r="C1904" s="141" t="s">
        <v>1702</v>
      </c>
      <c r="D1904" s="69" t="s">
        <v>11</v>
      </c>
      <c r="E1904" s="80"/>
    </row>
    <row r="1905" spans="1:6" hidden="1">
      <c r="A1905" s="68"/>
      <c r="B1905" s="89">
        <v>200505</v>
      </c>
      <c r="C1905" s="141" t="s">
        <v>1703</v>
      </c>
      <c r="D1905" s="69" t="s">
        <v>11</v>
      </c>
      <c r="E1905" s="80"/>
      <c r="F1905" s="173"/>
    </row>
    <row r="1906" spans="1:6" hidden="1">
      <c r="A1906" s="68"/>
      <c r="B1906" s="89">
        <v>200506</v>
      </c>
      <c r="C1906" s="141" t="s">
        <v>1704</v>
      </c>
      <c r="D1906" s="69" t="s">
        <v>11</v>
      </c>
      <c r="E1906" s="80"/>
      <c r="F1906" s="173"/>
    </row>
    <row r="1907" spans="1:6" hidden="1">
      <c r="A1907" s="68"/>
      <c r="B1907" s="89">
        <v>201002</v>
      </c>
      <c r="C1907" s="141" t="s">
        <v>1705</v>
      </c>
      <c r="D1907" s="69" t="s">
        <v>11</v>
      </c>
      <c r="E1907" s="80"/>
      <c r="F1907" s="173"/>
    </row>
    <row r="1908" spans="1:6">
      <c r="A1908" s="178" t="s">
        <v>2423</v>
      </c>
      <c r="B1908" s="179">
        <v>201003</v>
      </c>
      <c r="C1908" s="208" t="s">
        <v>1706</v>
      </c>
      <c r="D1908" s="175" t="s">
        <v>11</v>
      </c>
      <c r="E1908" s="84">
        <f>ROUND((SUM(E1909)),2)</f>
        <v>1</v>
      </c>
      <c r="F1908" s="173"/>
    </row>
    <row r="1909" spans="1:6" ht="22.8">
      <c r="A1909" s="182"/>
      <c r="B1909" s="183"/>
      <c r="C1909" s="176" t="s">
        <v>2733</v>
      </c>
      <c r="D1909" s="177" t="s">
        <v>2144</v>
      </c>
      <c r="E1909" s="219">
        <v>1</v>
      </c>
      <c r="F1909" s="173"/>
    </row>
    <row r="1910" spans="1:6">
      <c r="A1910" s="68"/>
      <c r="B1910" s="89"/>
      <c r="C1910" s="172"/>
      <c r="D1910" s="69"/>
      <c r="E1910" s="80"/>
      <c r="F1910" s="173"/>
    </row>
    <row r="1911" spans="1:6" hidden="1">
      <c r="A1911" s="68"/>
      <c r="B1911" s="89">
        <v>201201</v>
      </c>
      <c r="C1911" s="141" t="s">
        <v>1707</v>
      </c>
      <c r="D1911" s="69" t="s">
        <v>11</v>
      </c>
      <c r="E1911" s="80"/>
      <c r="F1911" s="173"/>
    </row>
    <row r="1912" spans="1:6" hidden="1">
      <c r="A1912" s="68"/>
      <c r="B1912" s="89">
        <v>201202</v>
      </c>
      <c r="C1912" s="141" t="s">
        <v>1708</v>
      </c>
      <c r="D1912" s="69" t="s">
        <v>11</v>
      </c>
      <c r="E1912" s="80"/>
      <c r="F1912" s="173"/>
    </row>
    <row r="1913" spans="1:6" hidden="1">
      <c r="A1913" s="68"/>
      <c r="B1913" s="89">
        <v>201302</v>
      </c>
      <c r="C1913" s="141" t="s">
        <v>1709</v>
      </c>
      <c r="D1913" s="69" t="s">
        <v>11</v>
      </c>
      <c r="E1913" s="80"/>
      <c r="F1913" s="173"/>
    </row>
    <row r="1914" spans="1:6" hidden="1">
      <c r="A1914" s="68"/>
      <c r="B1914" s="89">
        <v>201304</v>
      </c>
      <c r="C1914" s="141" t="s">
        <v>1710</v>
      </c>
      <c r="D1914" s="69" t="s">
        <v>11</v>
      </c>
      <c r="E1914" s="80"/>
    </row>
    <row r="1915" spans="1:6" hidden="1">
      <c r="A1915" s="68"/>
      <c r="B1915" s="89">
        <v>201305</v>
      </c>
      <c r="C1915" s="141" t="s">
        <v>1711</v>
      </c>
      <c r="D1915" s="69" t="s">
        <v>39</v>
      </c>
      <c r="E1915" s="80"/>
    </row>
    <row r="1916" spans="1:6" hidden="1">
      <c r="A1916" s="68"/>
      <c r="B1916" s="89">
        <v>201306</v>
      </c>
      <c r="C1916" s="141" t="s">
        <v>1712</v>
      </c>
      <c r="D1916" s="69" t="s">
        <v>39</v>
      </c>
      <c r="E1916" s="80"/>
    </row>
    <row r="1917" spans="1:6" hidden="1">
      <c r="A1917" s="68"/>
      <c r="B1917" s="89">
        <v>201371</v>
      </c>
      <c r="C1917" s="141" t="s">
        <v>1713</v>
      </c>
      <c r="D1917" s="69" t="s">
        <v>11</v>
      </c>
      <c r="E1917" s="75"/>
    </row>
    <row r="1918" spans="1:6" hidden="1">
      <c r="A1918" s="68"/>
      <c r="B1918" s="89">
        <v>201401</v>
      </c>
      <c r="C1918" s="141" t="s">
        <v>1714</v>
      </c>
      <c r="D1918" s="69" t="s">
        <v>11</v>
      </c>
      <c r="E1918" s="75"/>
    </row>
    <row r="1919" spans="1:6" hidden="1">
      <c r="A1919" s="68"/>
      <c r="B1919" s="89">
        <v>201402</v>
      </c>
      <c r="C1919" s="141" t="s">
        <v>1715</v>
      </c>
      <c r="D1919" s="69" t="s">
        <v>11</v>
      </c>
      <c r="E1919" s="75"/>
    </row>
    <row r="1920" spans="1:6" ht="27.6" hidden="1" customHeight="1">
      <c r="A1920" s="68"/>
      <c r="B1920" s="89">
        <v>201410</v>
      </c>
      <c r="C1920" s="141" t="s">
        <v>1716</v>
      </c>
      <c r="D1920" s="69" t="s">
        <v>11</v>
      </c>
      <c r="E1920" s="75"/>
    </row>
    <row r="1921" spans="1:5">
      <c r="A1921" s="97">
        <v>9</v>
      </c>
      <c r="B1921" s="97">
        <v>210000</v>
      </c>
      <c r="C1921" s="137" t="s">
        <v>1717</v>
      </c>
      <c r="D1921" s="73"/>
      <c r="E1921" s="76"/>
    </row>
    <row r="1922" spans="1:5" hidden="1">
      <c r="A1922" s="68"/>
      <c r="B1922" s="89">
        <v>210101</v>
      </c>
      <c r="C1922" s="141" t="s">
        <v>1718</v>
      </c>
      <c r="D1922" s="69" t="s">
        <v>11</v>
      </c>
      <c r="E1922" s="84"/>
    </row>
    <row r="1923" spans="1:5" hidden="1">
      <c r="A1923" s="68"/>
      <c r="B1923" s="89">
        <v>210102</v>
      </c>
      <c r="C1923" s="141" t="s">
        <v>1719</v>
      </c>
      <c r="D1923" s="69" t="s">
        <v>11</v>
      </c>
      <c r="E1923" s="75"/>
    </row>
    <row r="1924" spans="1:5" hidden="1">
      <c r="A1924" s="68"/>
      <c r="B1924" s="89">
        <v>210201</v>
      </c>
      <c r="C1924" s="141" t="s">
        <v>1720</v>
      </c>
      <c r="D1924" s="69" t="s">
        <v>11</v>
      </c>
      <c r="E1924" s="75"/>
    </row>
    <row r="1925" spans="1:5" hidden="1">
      <c r="A1925" s="68"/>
      <c r="B1925" s="89">
        <v>210301</v>
      </c>
      <c r="C1925" s="141" t="s">
        <v>1721</v>
      </c>
      <c r="D1925" s="69" t="s">
        <v>11</v>
      </c>
      <c r="E1925" s="75"/>
    </row>
    <row r="1926" spans="1:5" hidden="1">
      <c r="A1926" s="68"/>
      <c r="B1926" s="89">
        <v>210401</v>
      </c>
      <c r="C1926" s="141" t="s">
        <v>1722</v>
      </c>
      <c r="D1926" s="69" t="s">
        <v>11</v>
      </c>
      <c r="E1926" s="75"/>
    </row>
    <row r="1927" spans="1:5" hidden="1">
      <c r="A1927" s="68"/>
      <c r="B1927" s="89">
        <v>210460</v>
      </c>
      <c r="C1927" s="141" t="s">
        <v>1723</v>
      </c>
      <c r="D1927" s="69" t="s">
        <v>11</v>
      </c>
      <c r="E1927" s="75"/>
    </row>
    <row r="1928" spans="1:5" ht="26.4" hidden="1">
      <c r="A1928" s="68"/>
      <c r="B1928" s="89">
        <v>210461</v>
      </c>
      <c r="C1928" s="141" t="s">
        <v>1724</v>
      </c>
      <c r="D1928" s="69" t="s">
        <v>11</v>
      </c>
      <c r="E1928" s="75"/>
    </row>
    <row r="1929" spans="1:5">
      <c r="A1929" s="178" t="s">
        <v>2315</v>
      </c>
      <c r="B1929" s="179">
        <v>210498</v>
      </c>
      <c r="C1929" s="180" t="s">
        <v>1725</v>
      </c>
      <c r="D1929" s="175" t="s">
        <v>11</v>
      </c>
      <c r="E1929" s="211">
        <f>ROUND((SUM(E1930)),2)</f>
        <v>3.04</v>
      </c>
    </row>
    <row r="1930" spans="1:5" ht="22.8">
      <c r="A1930" s="174"/>
      <c r="B1930" s="179"/>
      <c r="C1930" s="176" t="s">
        <v>2413</v>
      </c>
      <c r="D1930" s="177" t="s">
        <v>2144</v>
      </c>
      <c r="E1930" s="187">
        <f>0.4*7.6</f>
        <v>3.04</v>
      </c>
    </row>
    <row r="1931" spans="1:5">
      <c r="A1931" s="68"/>
      <c r="B1931" s="89"/>
      <c r="C1931" s="141"/>
      <c r="D1931" s="69"/>
      <c r="E1931" s="75"/>
    </row>
    <row r="1932" spans="1:5" hidden="1">
      <c r="A1932" s="68"/>
      <c r="B1932" s="89">
        <v>210499</v>
      </c>
      <c r="C1932" s="141" t="s">
        <v>1726</v>
      </c>
      <c r="D1932" s="69" t="s">
        <v>11</v>
      </c>
      <c r="E1932" s="75"/>
    </row>
    <row r="1933" spans="1:5" hidden="1">
      <c r="A1933" s="68"/>
      <c r="B1933" s="89">
        <v>210501</v>
      </c>
      <c r="C1933" s="141" t="s">
        <v>1727</v>
      </c>
      <c r="D1933" s="69" t="s">
        <v>11</v>
      </c>
      <c r="E1933" s="75"/>
    </row>
    <row r="1934" spans="1:5" hidden="1">
      <c r="A1934" s="68"/>
      <c r="B1934" s="89">
        <v>210505</v>
      </c>
      <c r="C1934" s="141" t="s">
        <v>1728</v>
      </c>
      <c r="D1934" s="69" t="s">
        <v>39</v>
      </c>
      <c r="E1934" s="75"/>
    </row>
    <row r="1935" spans="1:5" hidden="1">
      <c r="A1935" s="68"/>
      <c r="B1935" s="89">
        <v>210506</v>
      </c>
      <c r="C1935" s="141" t="s">
        <v>1729</v>
      </c>
      <c r="D1935" s="69" t="s">
        <v>39</v>
      </c>
      <c r="E1935" s="75"/>
    </row>
    <row r="1936" spans="1:5" hidden="1">
      <c r="A1936" s="68"/>
      <c r="B1936" s="89">
        <v>210515</v>
      </c>
      <c r="C1936" s="141" t="s">
        <v>1730</v>
      </c>
      <c r="D1936" s="69" t="s">
        <v>11</v>
      </c>
      <c r="E1936" s="75"/>
    </row>
    <row r="1937" spans="1:5" hidden="1">
      <c r="A1937" s="68"/>
      <c r="B1937" s="89">
        <v>210702</v>
      </c>
      <c r="C1937" s="141" t="s">
        <v>1731</v>
      </c>
      <c r="D1937" s="69" t="s">
        <v>11</v>
      </c>
      <c r="E1937" s="75"/>
    </row>
    <row r="1938" spans="1:5">
      <c r="A1938" s="97">
        <v>10</v>
      </c>
      <c r="B1938" s="97">
        <v>220000</v>
      </c>
      <c r="C1938" s="137" t="s">
        <v>1732</v>
      </c>
      <c r="D1938" s="73"/>
      <c r="E1938" s="76"/>
    </row>
    <row r="1939" spans="1:5" ht="26.4" hidden="1">
      <c r="A1939" s="68"/>
      <c r="B1939" s="89">
        <v>220001</v>
      </c>
      <c r="C1939" s="141" t="s">
        <v>1733</v>
      </c>
      <c r="D1939" s="69" t="s">
        <v>39</v>
      </c>
      <c r="E1939" s="75"/>
    </row>
    <row r="1940" spans="1:5" hidden="1">
      <c r="A1940" s="68"/>
      <c r="B1940" s="89">
        <v>220050</v>
      </c>
      <c r="C1940" s="141" t="s">
        <v>1734</v>
      </c>
      <c r="D1940" s="69" t="s">
        <v>11</v>
      </c>
      <c r="E1940" s="75"/>
    </row>
    <row r="1941" spans="1:5" hidden="1">
      <c r="A1941" s="68"/>
      <c r="B1941" s="89">
        <v>220053</v>
      </c>
      <c r="C1941" s="141" t="s">
        <v>1735</v>
      </c>
      <c r="D1941" s="69" t="s">
        <v>11</v>
      </c>
      <c r="E1941" s="75"/>
    </row>
    <row r="1942" spans="1:5" hidden="1">
      <c r="A1942" s="68"/>
      <c r="B1942" s="89">
        <v>220058</v>
      </c>
      <c r="C1942" s="141" t="s">
        <v>1736</v>
      </c>
      <c r="D1942" s="69" t="s">
        <v>11</v>
      </c>
      <c r="E1942" s="75"/>
    </row>
    <row r="1943" spans="1:5" hidden="1">
      <c r="A1943" s="68"/>
      <c r="B1943" s="89">
        <v>220059</v>
      </c>
      <c r="C1943" s="141" t="s">
        <v>1737</v>
      </c>
      <c r="D1943" s="69" t="s">
        <v>11</v>
      </c>
      <c r="E1943" s="75"/>
    </row>
    <row r="1944" spans="1:5" hidden="1">
      <c r="A1944" s="68"/>
      <c r="B1944" s="89">
        <v>220060</v>
      </c>
      <c r="C1944" s="141" t="s">
        <v>1738</v>
      </c>
      <c r="D1944" s="69" t="s">
        <v>11</v>
      </c>
      <c r="E1944" s="75"/>
    </row>
    <row r="1945" spans="1:5" hidden="1">
      <c r="A1945" s="68"/>
      <c r="B1945" s="89">
        <v>220061</v>
      </c>
      <c r="C1945" s="141" t="s">
        <v>1739</v>
      </c>
      <c r="D1945" s="69" t="s">
        <v>11</v>
      </c>
      <c r="E1945" s="75"/>
    </row>
    <row r="1946" spans="1:5" ht="26.4" hidden="1">
      <c r="A1946" s="68"/>
      <c r="B1946" s="89">
        <v>220100</v>
      </c>
      <c r="C1946" s="141" t="s">
        <v>1740</v>
      </c>
      <c r="D1946" s="69" t="s">
        <v>11</v>
      </c>
      <c r="E1946" s="86"/>
    </row>
    <row r="1947" spans="1:5" hidden="1">
      <c r="A1947" s="68"/>
      <c r="B1947" s="89">
        <v>220101</v>
      </c>
      <c r="C1947" s="141" t="s">
        <v>1741</v>
      </c>
      <c r="D1947" s="69" t="s">
        <v>11</v>
      </c>
      <c r="E1947" s="111"/>
    </row>
    <row r="1948" spans="1:5" hidden="1">
      <c r="A1948" s="68"/>
      <c r="B1948" s="89">
        <v>220102</v>
      </c>
      <c r="C1948" s="141" t="s">
        <v>1742</v>
      </c>
      <c r="D1948" s="69" t="s">
        <v>11</v>
      </c>
      <c r="E1948" s="112"/>
    </row>
    <row r="1949" spans="1:5" ht="26.4" hidden="1">
      <c r="A1949" s="68"/>
      <c r="B1949" s="89">
        <v>220103</v>
      </c>
      <c r="C1949" s="141" t="s">
        <v>1743</v>
      </c>
      <c r="D1949" s="69" t="s">
        <v>11</v>
      </c>
      <c r="E1949" s="113"/>
    </row>
    <row r="1950" spans="1:5" hidden="1">
      <c r="A1950" s="68"/>
      <c r="B1950" s="89">
        <v>220104</v>
      </c>
      <c r="C1950" s="141" t="s">
        <v>1744</v>
      </c>
      <c r="D1950" s="69" t="s">
        <v>11</v>
      </c>
      <c r="E1950" s="113"/>
    </row>
    <row r="1951" spans="1:5" hidden="1">
      <c r="A1951" s="68"/>
      <c r="B1951" s="89">
        <v>220105</v>
      </c>
      <c r="C1951" s="141" t="s">
        <v>1745</v>
      </c>
      <c r="D1951" s="69" t="s">
        <v>11</v>
      </c>
      <c r="E1951" s="113"/>
    </row>
    <row r="1952" spans="1:5" hidden="1">
      <c r="A1952" s="68"/>
      <c r="B1952" s="89">
        <v>220107</v>
      </c>
      <c r="C1952" s="141" t="s">
        <v>1746</v>
      </c>
      <c r="D1952" s="69" t="s">
        <v>30</v>
      </c>
      <c r="E1952" s="113"/>
    </row>
    <row r="1953" spans="1:5" hidden="1">
      <c r="A1953" s="68"/>
      <c r="B1953" s="89">
        <v>220108</v>
      </c>
      <c r="C1953" s="141" t="s">
        <v>1747</v>
      </c>
      <c r="D1953" s="69" t="s">
        <v>11</v>
      </c>
      <c r="E1953" s="113"/>
    </row>
    <row r="1954" spans="1:5" hidden="1">
      <c r="A1954" s="68"/>
      <c r="B1954" s="89">
        <v>220109</v>
      </c>
      <c r="C1954" s="141" t="s">
        <v>1748</v>
      </c>
      <c r="D1954" s="69" t="s">
        <v>11</v>
      </c>
      <c r="E1954" s="113"/>
    </row>
    <row r="1955" spans="1:5" hidden="1">
      <c r="A1955" s="68"/>
      <c r="B1955" s="89">
        <v>220111</v>
      </c>
      <c r="C1955" s="141" t="s">
        <v>1749</v>
      </c>
      <c r="D1955" s="69" t="s">
        <v>138</v>
      </c>
      <c r="E1955" s="113"/>
    </row>
    <row r="1956" spans="1:5" hidden="1">
      <c r="A1956" s="68"/>
      <c r="B1956" s="89">
        <v>220112</v>
      </c>
      <c r="C1956" s="141" t="s">
        <v>1750</v>
      </c>
      <c r="D1956" s="69" t="s">
        <v>11</v>
      </c>
      <c r="E1956" s="113"/>
    </row>
    <row r="1957" spans="1:5" hidden="1">
      <c r="A1957" s="68"/>
      <c r="B1957" s="89">
        <v>220113</v>
      </c>
      <c r="C1957" s="141" t="s">
        <v>1751</v>
      </c>
      <c r="D1957" s="69" t="s">
        <v>11</v>
      </c>
      <c r="E1957" s="113"/>
    </row>
    <row r="1958" spans="1:5" hidden="1">
      <c r="A1958" s="68"/>
      <c r="B1958" s="89">
        <v>220114</v>
      </c>
      <c r="C1958" s="141" t="s">
        <v>1752</v>
      </c>
      <c r="D1958" s="69" t="s">
        <v>11</v>
      </c>
      <c r="E1958" s="113"/>
    </row>
    <row r="1959" spans="1:5">
      <c r="A1959" s="178" t="s">
        <v>2424</v>
      </c>
      <c r="B1959" s="179">
        <v>220201</v>
      </c>
      <c r="C1959" s="180" t="s">
        <v>1753</v>
      </c>
      <c r="D1959" s="175" t="s">
        <v>11</v>
      </c>
      <c r="E1959" s="181">
        <f>ROUND(SUM(E1961:E1964),2)</f>
        <v>4.6100000000000003</v>
      </c>
    </row>
    <row r="1960" spans="1:5">
      <c r="A1960" s="182"/>
      <c r="B1960" s="179"/>
      <c r="C1960" s="184" t="s">
        <v>2309</v>
      </c>
      <c r="D1960" s="175"/>
      <c r="E1960" s="181"/>
    </row>
    <row r="1961" spans="1:5" ht="22.8">
      <c r="A1961" s="182"/>
      <c r="B1961" s="183"/>
      <c r="C1961" s="176" t="s">
        <v>2365</v>
      </c>
      <c r="D1961" s="177" t="s">
        <v>11</v>
      </c>
      <c r="E1961" s="185">
        <f>1*0.25*8</f>
        <v>2</v>
      </c>
    </row>
    <row r="1962" spans="1:5" ht="22.8">
      <c r="A1962" s="182"/>
      <c r="B1962" s="183"/>
      <c r="C1962" s="176" t="s">
        <v>2208</v>
      </c>
      <c r="D1962" s="177" t="s">
        <v>11</v>
      </c>
      <c r="E1962" s="185">
        <f>0.32*1.6</f>
        <v>0.51200000000000001</v>
      </c>
    </row>
    <row r="1963" spans="1:5" ht="22.8">
      <c r="A1963" s="182"/>
      <c r="B1963" s="183"/>
      <c r="C1963" s="176" t="s">
        <v>2739</v>
      </c>
      <c r="D1963" s="177" t="s">
        <v>11</v>
      </c>
      <c r="E1963" s="185">
        <f>1*0.25*8</f>
        <v>2</v>
      </c>
    </row>
    <row r="1964" spans="1:5" ht="22.8">
      <c r="A1964" s="182"/>
      <c r="B1964" s="183"/>
      <c r="C1964" s="176" t="s">
        <v>2310</v>
      </c>
      <c r="D1964" s="177" t="s">
        <v>11</v>
      </c>
      <c r="E1964" s="185">
        <f>PI()*((25/100)^2)/4*2</f>
        <v>9.8174770424681035E-2</v>
      </c>
    </row>
    <row r="1965" spans="1:5">
      <c r="A1965" s="68"/>
      <c r="B1965" s="89"/>
      <c r="C1965" s="141"/>
      <c r="D1965" s="69"/>
      <c r="E1965" s="113"/>
    </row>
    <row r="1966" spans="1:5" hidden="1">
      <c r="A1966" s="68"/>
      <c r="B1966" s="89">
        <v>220202</v>
      </c>
      <c r="C1966" s="141" t="s">
        <v>1754</v>
      </c>
      <c r="D1966" s="69" t="s">
        <v>11</v>
      </c>
      <c r="E1966" s="113"/>
    </row>
    <row r="1967" spans="1:5" hidden="1">
      <c r="A1967" s="68"/>
      <c r="B1967" s="89">
        <v>220301</v>
      </c>
      <c r="C1967" s="141" t="s">
        <v>1755</v>
      </c>
      <c r="D1967" s="69" t="s">
        <v>11</v>
      </c>
      <c r="E1967" s="113"/>
    </row>
    <row r="1968" spans="1:5" hidden="1">
      <c r="A1968" s="68"/>
      <c r="B1968" s="89">
        <v>220302</v>
      </c>
      <c r="C1968" s="141" t="s">
        <v>1756</v>
      </c>
      <c r="D1968" s="69" t="s">
        <v>11</v>
      </c>
      <c r="E1968" s="113"/>
    </row>
    <row r="1969" spans="1:5" ht="26.4" hidden="1">
      <c r="A1969" s="68"/>
      <c r="B1969" s="89">
        <v>220309</v>
      </c>
      <c r="C1969" s="141" t="s">
        <v>1757</v>
      </c>
      <c r="D1969" s="69" t="s">
        <v>11</v>
      </c>
      <c r="E1969" s="113"/>
    </row>
    <row r="1970" spans="1:5">
      <c r="A1970" s="178" t="s">
        <v>2425</v>
      </c>
      <c r="B1970" s="179">
        <v>220310</v>
      </c>
      <c r="C1970" s="180" t="s">
        <v>1758</v>
      </c>
      <c r="D1970" s="175" t="s">
        <v>39</v>
      </c>
      <c r="E1970" s="181">
        <f>ROUND((E1971+E1972),2)</f>
        <v>19.940000000000001</v>
      </c>
    </row>
    <row r="1971" spans="1:5" ht="22.2" customHeight="1">
      <c r="A1971" s="174"/>
      <c r="B1971" s="179"/>
      <c r="C1971" s="176" t="s">
        <v>2359</v>
      </c>
      <c r="D1971" s="177" t="s">
        <v>1995</v>
      </c>
      <c r="E1971" s="185">
        <f>5+5+0.08</f>
        <v>10.08</v>
      </c>
    </row>
    <row r="1972" spans="1:5" ht="22.2" customHeight="1">
      <c r="A1972" s="174"/>
      <c r="B1972" s="179"/>
      <c r="C1972" s="176" t="s">
        <v>2377</v>
      </c>
      <c r="D1972" s="177" t="s">
        <v>1995</v>
      </c>
      <c r="E1972" s="185">
        <f xml:space="preserve"> 4.89 + 4.89 + 0.08</f>
        <v>9.86</v>
      </c>
    </row>
    <row r="1973" spans="1:5">
      <c r="A1973" s="68"/>
      <c r="B1973" s="89"/>
      <c r="C1973" s="141"/>
      <c r="D1973" s="69"/>
      <c r="E1973" s="113"/>
    </row>
    <row r="1974" spans="1:5" ht="26.4" hidden="1">
      <c r="A1974" s="68"/>
      <c r="B1974" s="89">
        <v>220311</v>
      </c>
      <c r="C1974" s="141" t="s">
        <v>1759</v>
      </c>
      <c r="D1974" s="69" t="s">
        <v>11</v>
      </c>
      <c r="E1974" s="113"/>
    </row>
    <row r="1975" spans="1:5" hidden="1">
      <c r="A1975" s="68"/>
      <c r="B1975" s="89">
        <v>220312</v>
      </c>
      <c r="C1975" s="141" t="s">
        <v>1760</v>
      </c>
      <c r="D1975" s="69" t="s">
        <v>39</v>
      </c>
      <c r="E1975" s="113"/>
    </row>
    <row r="1976" spans="1:5" hidden="1">
      <c r="A1976" s="68"/>
      <c r="B1976" s="89">
        <v>220401</v>
      </c>
      <c r="C1976" s="141" t="s">
        <v>1761</v>
      </c>
      <c r="D1976" s="69" t="s">
        <v>11</v>
      </c>
      <c r="E1976" s="113"/>
    </row>
    <row r="1977" spans="1:5" hidden="1">
      <c r="A1977" s="68"/>
      <c r="B1977" s="89">
        <v>220402</v>
      </c>
      <c r="C1977" s="141" t="s">
        <v>1762</v>
      </c>
      <c r="D1977" s="69" t="s">
        <v>39</v>
      </c>
      <c r="E1977" s="113"/>
    </row>
    <row r="1978" spans="1:5" ht="26.4" hidden="1">
      <c r="A1978" s="68"/>
      <c r="B1978" s="89">
        <v>220403</v>
      </c>
      <c r="C1978" s="141" t="s">
        <v>1763</v>
      </c>
      <c r="D1978" s="69" t="s">
        <v>11</v>
      </c>
      <c r="E1978" s="113"/>
    </row>
    <row r="1979" spans="1:5" hidden="1">
      <c r="A1979" s="68"/>
      <c r="B1979" s="89">
        <v>220802</v>
      </c>
      <c r="C1979" s="141" t="s">
        <v>1764</v>
      </c>
      <c r="D1979" s="69" t="s">
        <v>39</v>
      </c>
      <c r="E1979" s="113"/>
    </row>
    <row r="1980" spans="1:5" hidden="1">
      <c r="A1980" s="68"/>
      <c r="B1980" s="89">
        <v>220901</v>
      </c>
      <c r="C1980" s="141" t="s">
        <v>1765</v>
      </c>
      <c r="D1980" s="69" t="s">
        <v>11</v>
      </c>
      <c r="E1980" s="113"/>
    </row>
    <row r="1981" spans="1:5" hidden="1">
      <c r="A1981" s="68"/>
      <c r="B1981" s="89">
        <v>220902</v>
      </c>
      <c r="C1981" s="141" t="s">
        <v>1766</v>
      </c>
      <c r="D1981" s="69" t="s">
        <v>39</v>
      </c>
      <c r="E1981" s="113"/>
    </row>
    <row r="1982" spans="1:5" ht="26.4" hidden="1">
      <c r="A1982" s="68"/>
      <c r="B1982" s="89">
        <v>220903</v>
      </c>
      <c r="C1982" s="141" t="s">
        <v>1767</v>
      </c>
      <c r="D1982" s="69" t="s">
        <v>11</v>
      </c>
      <c r="E1982" s="113"/>
    </row>
    <row r="1983" spans="1:5" hidden="1">
      <c r="A1983" s="68"/>
      <c r="B1983" s="89">
        <v>220904</v>
      </c>
      <c r="C1983" s="141" t="s">
        <v>1768</v>
      </c>
      <c r="D1983" s="69" t="s">
        <v>39</v>
      </c>
      <c r="E1983" s="113"/>
    </row>
    <row r="1984" spans="1:5" hidden="1">
      <c r="A1984" s="68"/>
      <c r="B1984" s="89">
        <v>220906</v>
      </c>
      <c r="C1984" s="141" t="s">
        <v>1769</v>
      </c>
      <c r="D1984" s="69" t="s">
        <v>11</v>
      </c>
      <c r="E1984" s="113"/>
    </row>
    <row r="1985" spans="1:5" hidden="1">
      <c r="A1985" s="68"/>
      <c r="B1985" s="89">
        <v>220907</v>
      </c>
      <c r="C1985" s="141" t="s">
        <v>1770</v>
      </c>
      <c r="D1985" s="69" t="s">
        <v>11</v>
      </c>
      <c r="E1985" s="113"/>
    </row>
    <row r="1986" spans="1:5" hidden="1">
      <c r="A1986" s="68"/>
      <c r="B1986" s="89">
        <v>220910</v>
      </c>
      <c r="C1986" s="141" t="s">
        <v>1771</v>
      </c>
      <c r="D1986" s="69" t="s">
        <v>11</v>
      </c>
      <c r="E1986" s="113"/>
    </row>
    <row r="1987" spans="1:5" hidden="1">
      <c r="A1987" s="68"/>
      <c r="B1987" s="89">
        <v>220911</v>
      </c>
      <c r="C1987" s="141" t="s">
        <v>1772</v>
      </c>
      <c r="D1987" s="69" t="s">
        <v>11</v>
      </c>
      <c r="E1987" s="113"/>
    </row>
    <row r="1988" spans="1:5" hidden="1">
      <c r="A1988" s="68"/>
      <c r="B1988" s="89">
        <v>220912</v>
      </c>
      <c r="C1988" s="141" t="s">
        <v>1773</v>
      </c>
      <c r="D1988" s="69" t="s">
        <v>11</v>
      </c>
      <c r="E1988" s="113"/>
    </row>
    <row r="1989" spans="1:5" hidden="1">
      <c r="A1989" s="68"/>
      <c r="B1989" s="89">
        <v>220913</v>
      </c>
      <c r="C1989" s="141" t="s">
        <v>1774</v>
      </c>
      <c r="D1989" s="69" t="s">
        <v>11</v>
      </c>
      <c r="E1989" s="113"/>
    </row>
    <row r="1990" spans="1:5" hidden="1">
      <c r="A1990" s="68"/>
      <c r="B1990" s="89">
        <v>220917</v>
      </c>
      <c r="C1990" s="141" t="s">
        <v>1775</v>
      </c>
      <c r="D1990" s="69" t="s">
        <v>39</v>
      </c>
      <c r="E1990" s="113"/>
    </row>
    <row r="1991" spans="1:5">
      <c r="A1991" s="178" t="s">
        <v>2426</v>
      </c>
      <c r="B1991" s="179">
        <v>220920</v>
      </c>
      <c r="C1991" s="180" t="s">
        <v>1776</v>
      </c>
      <c r="D1991" s="175" t="s">
        <v>11</v>
      </c>
      <c r="E1991" s="181">
        <f>ROUND(E1992,2)</f>
        <v>0.24</v>
      </c>
    </row>
    <row r="1992" spans="1:5">
      <c r="A1992" s="174"/>
      <c r="B1992" s="183"/>
      <c r="C1992" s="176" t="s">
        <v>2218</v>
      </c>
      <c r="D1992" s="177" t="s">
        <v>11</v>
      </c>
      <c r="E1992" s="185">
        <f>0.15*1.6</f>
        <v>0.24</v>
      </c>
    </row>
    <row r="1993" spans="1:5">
      <c r="A1993" s="174"/>
      <c r="B1993" s="179"/>
      <c r="C1993" s="180"/>
      <c r="D1993" s="175"/>
      <c r="E1993" s="181"/>
    </row>
    <row r="1994" spans="1:5" ht="26.4" hidden="1">
      <c r="A1994" s="174"/>
      <c r="B1994" s="179">
        <v>221000</v>
      </c>
      <c r="C1994" s="180" t="s">
        <v>1777</v>
      </c>
      <c r="D1994" s="175" t="s">
        <v>11</v>
      </c>
      <c r="E1994" s="181"/>
    </row>
    <row r="1995" spans="1:5" hidden="1">
      <c r="A1995" s="174"/>
      <c r="B1995" s="179">
        <v>221001</v>
      </c>
      <c r="C1995" s="180" t="s">
        <v>1778</v>
      </c>
      <c r="D1995" s="175" t="s">
        <v>11</v>
      </c>
      <c r="E1995" s="181"/>
    </row>
    <row r="1996" spans="1:5" ht="26.4" hidden="1">
      <c r="A1996" s="174"/>
      <c r="B1996" s="179">
        <v>221003</v>
      </c>
      <c r="C1996" s="180" t="s">
        <v>1779</v>
      </c>
      <c r="D1996" s="175" t="s">
        <v>11</v>
      </c>
      <c r="E1996" s="181"/>
    </row>
    <row r="1997" spans="1:5" hidden="1">
      <c r="A1997" s="174"/>
      <c r="B1997" s="179">
        <v>221004</v>
      </c>
      <c r="C1997" s="180" t="s">
        <v>1780</v>
      </c>
      <c r="D1997" s="175" t="s">
        <v>39</v>
      </c>
      <c r="E1997" s="220"/>
    </row>
    <row r="1998" spans="1:5" hidden="1">
      <c r="A1998" s="174"/>
      <c r="B1998" s="179">
        <v>221005</v>
      </c>
      <c r="C1998" s="180" t="s">
        <v>1781</v>
      </c>
      <c r="D1998" s="175" t="s">
        <v>39</v>
      </c>
      <c r="E1998" s="181"/>
    </row>
    <row r="1999" spans="1:5" ht="26.4" hidden="1">
      <c r="A1999" s="174"/>
      <c r="B1999" s="179">
        <v>221101</v>
      </c>
      <c r="C1999" s="180" t="s">
        <v>1782</v>
      </c>
      <c r="D1999" s="175" t="s">
        <v>11</v>
      </c>
      <c r="E1999" s="181"/>
    </row>
    <row r="2000" spans="1:5">
      <c r="A2000" s="178" t="s">
        <v>2427</v>
      </c>
      <c r="B2000" s="179">
        <v>221102</v>
      </c>
      <c r="C2000" s="180" t="s">
        <v>1783</v>
      </c>
      <c r="D2000" s="175" t="s">
        <v>39</v>
      </c>
      <c r="E2000" s="181">
        <f>ROUND((E2001),2)</f>
        <v>1.08</v>
      </c>
    </row>
    <row r="2001" spans="1:5" ht="22.8">
      <c r="A2001" s="174"/>
      <c r="B2001" s="179"/>
      <c r="C2001" s="176" t="s">
        <v>2358</v>
      </c>
      <c r="D2001" s="177" t="s">
        <v>1995</v>
      </c>
      <c r="E2001" s="185">
        <f>6*0.18</f>
        <v>1.08</v>
      </c>
    </row>
    <row r="2002" spans="1:5">
      <c r="A2002" s="174"/>
      <c r="B2002" s="179"/>
      <c r="C2002" s="180"/>
      <c r="D2002" s="175"/>
      <c r="E2002" s="181"/>
    </row>
    <row r="2003" spans="1:5">
      <c r="A2003" s="178" t="s">
        <v>2428</v>
      </c>
      <c r="B2003" s="179">
        <v>221104</v>
      </c>
      <c r="C2003" s="180" t="s">
        <v>1784</v>
      </c>
      <c r="D2003" s="175" t="s">
        <v>11</v>
      </c>
      <c r="E2003" s="181">
        <f>ROUND(SUM(E2004:E2005),2)</f>
        <v>3.15</v>
      </c>
    </row>
    <row r="2004" spans="1:5">
      <c r="A2004" s="182"/>
      <c r="B2004" s="183"/>
      <c r="C2004" s="176" t="s">
        <v>2740</v>
      </c>
      <c r="D2004" s="177" t="s">
        <v>11</v>
      </c>
      <c r="E2004" s="185">
        <f>0.3*2*4</f>
        <v>2.4</v>
      </c>
    </row>
    <row r="2005" spans="1:5">
      <c r="A2005" s="182"/>
      <c r="B2005" s="183"/>
      <c r="C2005" s="176" t="s">
        <v>2356</v>
      </c>
      <c r="D2005" s="177" t="s">
        <v>11</v>
      </c>
      <c r="E2005" s="185">
        <f>0.3*1.25*2</f>
        <v>0.75</v>
      </c>
    </row>
    <row r="2006" spans="1:5">
      <c r="A2006" s="174"/>
      <c r="B2006" s="179"/>
      <c r="C2006" s="180"/>
      <c r="D2006" s="175"/>
      <c r="E2006" s="181"/>
    </row>
    <row r="2007" spans="1:5" ht="26.4" hidden="1">
      <c r="A2007" s="174"/>
      <c r="B2007" s="179">
        <v>221106</v>
      </c>
      <c r="C2007" s="180" t="s">
        <v>1785</v>
      </c>
      <c r="D2007" s="175" t="s">
        <v>11</v>
      </c>
      <c r="E2007" s="181"/>
    </row>
    <row r="2008" spans="1:5" hidden="1">
      <c r="A2008" s="174"/>
      <c r="B2008" s="179">
        <v>221107</v>
      </c>
      <c r="C2008" s="180" t="s">
        <v>1786</v>
      </c>
      <c r="D2008" s="175" t="s">
        <v>138</v>
      </c>
      <c r="E2008" s="181"/>
    </row>
    <row r="2009" spans="1:5" hidden="1">
      <c r="A2009" s="174"/>
      <c r="B2009" s="179">
        <v>221108</v>
      </c>
      <c r="C2009" s="180" t="s">
        <v>1787</v>
      </c>
      <c r="D2009" s="175" t="s">
        <v>39</v>
      </c>
      <c r="E2009" s="181"/>
    </row>
    <row r="2010" spans="1:5" hidden="1">
      <c r="A2010" s="174"/>
      <c r="B2010" s="179">
        <v>221109</v>
      </c>
      <c r="C2010" s="180" t="s">
        <v>1788</v>
      </c>
      <c r="D2010" s="175" t="s">
        <v>39</v>
      </c>
      <c r="E2010" s="181"/>
    </row>
    <row r="2011" spans="1:5" ht="26.4" hidden="1">
      <c r="A2011" s="174"/>
      <c r="B2011" s="179">
        <v>221120</v>
      </c>
      <c r="C2011" s="180" t="s">
        <v>1789</v>
      </c>
      <c r="D2011" s="175" t="s">
        <v>11</v>
      </c>
      <c r="E2011" s="181"/>
    </row>
    <row r="2012" spans="1:5" ht="26.4" hidden="1">
      <c r="A2012" s="174"/>
      <c r="B2012" s="179">
        <v>221122</v>
      </c>
      <c r="C2012" s="180" t="s">
        <v>1790</v>
      </c>
      <c r="D2012" s="175" t="s">
        <v>11</v>
      </c>
      <c r="E2012" s="181"/>
    </row>
    <row r="2013" spans="1:5" ht="26.4" hidden="1">
      <c r="A2013" s="174"/>
      <c r="B2013" s="179">
        <v>221124</v>
      </c>
      <c r="C2013" s="180" t="s">
        <v>1791</v>
      </c>
      <c r="D2013" s="175" t="s">
        <v>11</v>
      </c>
      <c r="E2013" s="181"/>
    </row>
    <row r="2014" spans="1:5" ht="26.4" hidden="1">
      <c r="A2014" s="174"/>
      <c r="B2014" s="179">
        <v>221126</v>
      </c>
      <c r="C2014" s="180" t="s">
        <v>1792</v>
      </c>
      <c r="D2014" s="175" t="s">
        <v>11</v>
      </c>
      <c r="E2014" s="181"/>
    </row>
    <row r="2015" spans="1:5" hidden="1">
      <c r="A2015" s="178"/>
      <c r="B2015" s="209"/>
      <c r="C2015" s="208" t="s">
        <v>2383</v>
      </c>
      <c r="D2015" s="175" t="s">
        <v>11</v>
      </c>
      <c r="E2015" s="181"/>
    </row>
    <row r="2016" spans="1:5" ht="15.6" hidden="1" customHeight="1">
      <c r="A2016" s="182"/>
      <c r="B2016" s="183"/>
      <c r="C2016" s="176"/>
      <c r="D2016" s="177"/>
      <c r="E2016" s="185"/>
    </row>
    <row r="2017" spans="1:5" ht="15.6" hidden="1" customHeight="1">
      <c r="A2017" s="182"/>
      <c r="B2017" s="183"/>
      <c r="C2017" s="176"/>
      <c r="D2017" s="177"/>
      <c r="E2017" s="185"/>
    </row>
    <row r="2018" spans="1:5" hidden="1">
      <c r="A2018" s="100"/>
      <c r="B2018" s="99"/>
      <c r="C2018" s="136"/>
      <c r="D2018" s="71"/>
      <c r="E2018" s="113"/>
    </row>
    <row r="2019" spans="1:5">
      <c r="A2019" s="97"/>
      <c r="B2019" s="97">
        <v>230000</v>
      </c>
      <c r="C2019" s="137" t="s">
        <v>1793</v>
      </c>
      <c r="D2019" s="73"/>
      <c r="E2019" s="114"/>
    </row>
    <row r="2020" spans="1:5" hidden="1">
      <c r="A2020" s="68"/>
      <c r="B2020" s="89">
        <v>230101</v>
      </c>
      <c r="C2020" s="141" t="s">
        <v>1794</v>
      </c>
      <c r="D2020" s="69" t="s">
        <v>2285</v>
      </c>
      <c r="E2020" s="113"/>
    </row>
    <row r="2021" spans="1:5" hidden="1">
      <c r="A2021" s="68"/>
      <c r="B2021" s="89">
        <v>230102</v>
      </c>
      <c r="C2021" s="141" t="s">
        <v>1795</v>
      </c>
      <c r="D2021" s="69" t="s">
        <v>2285</v>
      </c>
      <c r="E2021" s="111"/>
    </row>
    <row r="2022" spans="1:5" ht="26.4" hidden="1">
      <c r="A2022" s="68"/>
      <c r="B2022" s="89">
        <v>230103</v>
      </c>
      <c r="C2022" s="141" t="s">
        <v>1796</v>
      </c>
      <c r="D2022" s="69" t="s">
        <v>2285</v>
      </c>
      <c r="E2022" s="111"/>
    </row>
    <row r="2023" spans="1:5" ht="26.4" hidden="1">
      <c r="A2023" s="68"/>
      <c r="B2023" s="89">
        <v>230104</v>
      </c>
      <c r="C2023" s="141" t="s">
        <v>1797</v>
      </c>
      <c r="D2023" s="69" t="s">
        <v>2285</v>
      </c>
      <c r="E2023" s="111"/>
    </row>
    <row r="2024" spans="1:5" hidden="1">
      <c r="A2024" s="68"/>
      <c r="B2024" s="89">
        <v>230105</v>
      </c>
      <c r="C2024" s="141" t="s">
        <v>1798</v>
      </c>
      <c r="D2024" s="69" t="s">
        <v>2285</v>
      </c>
      <c r="E2024" s="113"/>
    </row>
    <row r="2025" spans="1:5" hidden="1">
      <c r="A2025" s="68"/>
      <c r="B2025" s="89">
        <v>230106</v>
      </c>
      <c r="C2025" s="141" t="s">
        <v>1799</v>
      </c>
      <c r="D2025" s="69" t="s">
        <v>2285</v>
      </c>
      <c r="E2025" s="113"/>
    </row>
    <row r="2026" spans="1:5" hidden="1">
      <c r="A2026" s="68"/>
      <c r="B2026" s="89">
        <v>230107</v>
      </c>
      <c r="C2026" s="141" t="s">
        <v>1800</v>
      </c>
      <c r="D2026" s="69" t="s">
        <v>2285</v>
      </c>
      <c r="E2026" s="113"/>
    </row>
    <row r="2027" spans="1:5" hidden="1">
      <c r="A2027" s="68"/>
      <c r="B2027" s="89">
        <v>230108</v>
      </c>
      <c r="C2027" s="141" t="s">
        <v>1801</v>
      </c>
      <c r="D2027" s="69" t="s">
        <v>2285</v>
      </c>
      <c r="E2027" s="113"/>
    </row>
    <row r="2028" spans="1:5" hidden="1">
      <c r="A2028" s="68"/>
      <c r="B2028" s="89">
        <v>230109</v>
      </c>
      <c r="C2028" s="141" t="s">
        <v>1802</v>
      </c>
      <c r="D2028" s="69" t="s">
        <v>2285</v>
      </c>
      <c r="E2028" s="113"/>
    </row>
    <row r="2029" spans="1:5" hidden="1">
      <c r="A2029" s="68"/>
      <c r="B2029" s="89">
        <v>230110</v>
      </c>
      <c r="C2029" s="141" t="s">
        <v>1803</v>
      </c>
      <c r="D2029" s="69" t="s">
        <v>2285</v>
      </c>
      <c r="E2029" s="113"/>
    </row>
    <row r="2030" spans="1:5" hidden="1">
      <c r="A2030" s="68"/>
      <c r="B2030" s="89">
        <v>230174</v>
      </c>
      <c r="C2030" s="141" t="s">
        <v>1804</v>
      </c>
      <c r="D2030" s="69" t="s">
        <v>2285</v>
      </c>
      <c r="E2030" s="113"/>
    </row>
    <row r="2031" spans="1:5" hidden="1">
      <c r="A2031" s="68"/>
      <c r="B2031" s="89">
        <v>230176</v>
      </c>
      <c r="C2031" s="141" t="s">
        <v>1805</v>
      </c>
      <c r="D2031" s="69" t="s">
        <v>2285</v>
      </c>
      <c r="E2031" s="113"/>
    </row>
    <row r="2032" spans="1:5" hidden="1">
      <c r="A2032" s="68"/>
      <c r="B2032" s="89">
        <v>230201</v>
      </c>
      <c r="C2032" s="141" t="s">
        <v>1806</v>
      </c>
      <c r="D2032" s="69" t="s">
        <v>2285</v>
      </c>
      <c r="E2032" s="113"/>
    </row>
    <row r="2033" spans="1:5" hidden="1">
      <c r="A2033" s="68"/>
      <c r="B2033" s="89">
        <v>230202</v>
      </c>
      <c r="C2033" s="141" t="s">
        <v>1807</v>
      </c>
      <c r="D2033" s="69" t="s">
        <v>2285</v>
      </c>
      <c r="E2033" s="113"/>
    </row>
    <row r="2034" spans="1:5" hidden="1">
      <c r="A2034" s="68"/>
      <c r="B2034" s="89">
        <v>230206</v>
      </c>
      <c r="C2034" s="141" t="s">
        <v>1808</v>
      </c>
      <c r="D2034" s="69" t="s">
        <v>2285</v>
      </c>
      <c r="E2034" s="113"/>
    </row>
    <row r="2035" spans="1:5" hidden="1">
      <c r="A2035" s="68"/>
      <c r="B2035" s="89">
        <v>230207</v>
      </c>
      <c r="C2035" s="141" t="s">
        <v>1809</v>
      </c>
      <c r="D2035" s="69" t="s">
        <v>2285</v>
      </c>
      <c r="E2035" s="113"/>
    </row>
    <row r="2036" spans="1:5" hidden="1">
      <c r="A2036" s="68"/>
      <c r="B2036" s="89">
        <v>230208</v>
      </c>
      <c r="C2036" s="141" t="s">
        <v>1810</v>
      </c>
      <c r="D2036" s="69" t="s">
        <v>2285</v>
      </c>
      <c r="E2036" s="113"/>
    </row>
    <row r="2037" spans="1:5" hidden="1">
      <c r="A2037" s="68"/>
      <c r="B2037" s="89">
        <v>230209</v>
      </c>
      <c r="C2037" s="141" t="s">
        <v>1811</v>
      </c>
      <c r="D2037" s="69" t="s">
        <v>2285</v>
      </c>
      <c r="E2037" s="113"/>
    </row>
    <row r="2038" spans="1:5" hidden="1">
      <c r="A2038" s="68"/>
      <c r="B2038" s="89">
        <v>230210</v>
      </c>
      <c r="C2038" s="141" t="s">
        <v>1812</v>
      </c>
      <c r="D2038" s="69" t="s">
        <v>2285</v>
      </c>
      <c r="E2038" s="113"/>
    </row>
    <row r="2039" spans="1:5" hidden="1">
      <c r="A2039" s="68"/>
      <c r="B2039" s="89">
        <v>230211</v>
      </c>
      <c r="C2039" s="141" t="s">
        <v>1813</v>
      </c>
      <c r="D2039" s="69" t="s">
        <v>2285</v>
      </c>
      <c r="E2039" s="113"/>
    </row>
    <row r="2040" spans="1:5" hidden="1">
      <c r="A2040" s="68"/>
      <c r="B2040" s="89">
        <v>230801</v>
      </c>
      <c r="C2040" s="141" t="s">
        <v>1814</v>
      </c>
      <c r="D2040" s="69" t="s">
        <v>138</v>
      </c>
      <c r="E2040" s="111"/>
    </row>
    <row r="2041" spans="1:5" hidden="1">
      <c r="A2041" s="68"/>
      <c r="B2041" s="89">
        <v>230802</v>
      </c>
      <c r="C2041" s="141" t="s">
        <v>1815</v>
      </c>
      <c r="D2041" s="69" t="s">
        <v>2285</v>
      </c>
      <c r="E2041" s="113"/>
    </row>
    <row r="2042" spans="1:5" hidden="1">
      <c r="A2042" s="68"/>
      <c r="B2042" s="89">
        <v>230803</v>
      </c>
      <c r="C2042" s="141" t="s">
        <v>1816</v>
      </c>
      <c r="D2042" s="69" t="s">
        <v>2285</v>
      </c>
      <c r="E2042" s="113"/>
    </row>
    <row r="2043" spans="1:5" hidden="1">
      <c r="A2043" s="68"/>
      <c r="B2043" s="89">
        <v>230804</v>
      </c>
      <c r="C2043" s="141" t="s">
        <v>1817</v>
      </c>
      <c r="D2043" s="69" t="s">
        <v>2285</v>
      </c>
      <c r="E2043" s="113"/>
    </row>
    <row r="2044" spans="1:5">
      <c r="A2044" s="97"/>
      <c r="B2044" s="98">
        <v>240000</v>
      </c>
      <c r="C2044" s="143" t="s">
        <v>1818</v>
      </c>
      <c r="D2044" s="126"/>
      <c r="E2044" s="115"/>
    </row>
    <row r="2045" spans="1:5" hidden="1">
      <c r="A2045" s="68"/>
      <c r="B2045" s="89">
        <v>240104</v>
      </c>
      <c r="C2045" s="141" t="s">
        <v>1819</v>
      </c>
      <c r="D2045" s="69" t="s">
        <v>11</v>
      </c>
      <c r="E2045" s="113"/>
    </row>
    <row r="2046" spans="1:5" hidden="1">
      <c r="A2046" s="68"/>
      <c r="B2046" s="89">
        <v>240105</v>
      </c>
      <c r="C2046" s="141" t="s">
        <v>1820</v>
      </c>
      <c r="D2046" s="69" t="s">
        <v>39</v>
      </c>
      <c r="E2046" s="113"/>
    </row>
    <row r="2047" spans="1:5" hidden="1">
      <c r="A2047" s="68"/>
      <c r="B2047" s="89">
        <v>240106</v>
      </c>
      <c r="C2047" s="141" t="s">
        <v>1821</v>
      </c>
      <c r="D2047" s="69" t="s">
        <v>138</v>
      </c>
      <c r="E2047" s="113"/>
    </row>
    <row r="2048" spans="1:5" hidden="1">
      <c r="A2048" s="68"/>
      <c r="B2048" s="89">
        <v>240107</v>
      </c>
      <c r="C2048" s="141" t="s">
        <v>1822</v>
      </c>
      <c r="D2048" s="69" t="s">
        <v>11</v>
      </c>
      <c r="E2048" s="113"/>
    </row>
    <row r="2049" spans="1:5" ht="26.4" hidden="1">
      <c r="A2049" s="68"/>
      <c r="B2049" s="89">
        <v>240108</v>
      </c>
      <c r="C2049" s="141" t="s">
        <v>1823</v>
      </c>
      <c r="D2049" s="69" t="s">
        <v>11</v>
      </c>
      <c r="E2049" s="113"/>
    </row>
    <row r="2050" spans="1:5" hidden="1">
      <c r="A2050" s="68"/>
      <c r="B2050" s="89">
        <v>240109</v>
      </c>
      <c r="C2050" s="141" t="s">
        <v>1824</v>
      </c>
      <c r="D2050" s="69" t="s">
        <v>11</v>
      </c>
      <c r="E2050" s="113"/>
    </row>
    <row r="2051" spans="1:5" hidden="1">
      <c r="A2051" s="68"/>
      <c r="B2051" s="89">
        <v>240110</v>
      </c>
      <c r="C2051" s="141" t="s">
        <v>1825</v>
      </c>
      <c r="D2051" s="69" t="s">
        <v>2285</v>
      </c>
      <c r="E2051" s="111"/>
    </row>
    <row r="2052" spans="1:5" hidden="1">
      <c r="A2052" s="68"/>
      <c r="B2052" s="89">
        <v>240200</v>
      </c>
      <c r="C2052" s="141" t="s">
        <v>1826</v>
      </c>
      <c r="D2052" s="69" t="s">
        <v>11</v>
      </c>
      <c r="E2052" s="113"/>
    </row>
    <row r="2053" spans="1:5" hidden="1">
      <c r="A2053" s="68"/>
      <c r="B2053" s="89">
        <v>240203</v>
      </c>
      <c r="C2053" s="141" t="s">
        <v>1827</v>
      </c>
      <c r="D2053" s="69" t="s">
        <v>11</v>
      </c>
      <c r="E2053" s="113"/>
    </row>
    <row r="2054" spans="1:5" hidden="1">
      <c r="A2054" s="68"/>
      <c r="B2054" s="89">
        <v>240208</v>
      </c>
      <c r="C2054" s="141" t="s">
        <v>1828</v>
      </c>
      <c r="D2054" s="69" t="s">
        <v>39</v>
      </c>
      <c r="E2054" s="113"/>
    </row>
    <row r="2055" spans="1:5" hidden="1">
      <c r="A2055" s="68"/>
      <c r="B2055" s="89">
        <v>240209</v>
      </c>
      <c r="C2055" s="141" t="s">
        <v>1829</v>
      </c>
      <c r="D2055" s="69" t="s">
        <v>39</v>
      </c>
      <c r="E2055" s="111"/>
    </row>
    <row r="2056" spans="1:5" hidden="1">
      <c r="A2056" s="68"/>
      <c r="B2056" s="89">
        <v>240210</v>
      </c>
      <c r="C2056" s="141" t="s">
        <v>1830</v>
      </c>
      <c r="D2056" s="69" t="s">
        <v>2285</v>
      </c>
      <c r="E2056" s="113"/>
    </row>
    <row r="2057" spans="1:5">
      <c r="A2057" s="97">
        <v>11</v>
      </c>
      <c r="B2057" s="98">
        <v>250000</v>
      </c>
      <c r="C2057" s="143" t="s">
        <v>1831</v>
      </c>
      <c r="D2057" s="87"/>
      <c r="E2057" s="115"/>
    </row>
    <row r="2058" spans="1:5">
      <c r="A2058" s="178" t="s">
        <v>2429</v>
      </c>
      <c r="B2058" s="179">
        <v>250101</v>
      </c>
      <c r="C2058" s="180" t="s">
        <v>1832</v>
      </c>
      <c r="D2058" s="175" t="s">
        <v>832</v>
      </c>
      <c r="E2058" s="181">
        <f>ROUND((E2059),2)</f>
        <v>44</v>
      </c>
    </row>
    <row r="2059" spans="1:5">
      <c r="A2059" s="174"/>
      <c r="B2059" s="179"/>
      <c r="C2059" s="176" t="s">
        <v>2396</v>
      </c>
      <c r="D2059" s="177" t="s">
        <v>832</v>
      </c>
      <c r="E2059" s="185">
        <f>2*22</f>
        <v>44</v>
      </c>
    </row>
    <row r="2060" spans="1:5">
      <c r="A2060" s="174"/>
      <c r="B2060" s="179"/>
      <c r="C2060" s="180"/>
      <c r="D2060" s="175"/>
      <c r="E2060" s="181"/>
    </row>
    <row r="2061" spans="1:5" hidden="1">
      <c r="A2061" s="178"/>
      <c r="B2061" s="179">
        <v>250102</v>
      </c>
      <c r="C2061" s="180" t="s">
        <v>1833</v>
      </c>
      <c r="D2061" s="175" t="s">
        <v>832</v>
      </c>
      <c r="E2061" s="181"/>
    </row>
    <row r="2062" spans="1:5" hidden="1">
      <c r="A2062" s="174"/>
      <c r="B2062" s="179"/>
      <c r="C2062" s="176"/>
      <c r="D2062" s="177"/>
      <c r="E2062" s="185"/>
    </row>
    <row r="2063" spans="1:5" hidden="1">
      <c r="A2063" s="68"/>
      <c r="B2063" s="89"/>
      <c r="C2063" s="141"/>
      <c r="D2063" s="69"/>
      <c r="E2063" s="113"/>
    </row>
    <row r="2064" spans="1:5">
      <c r="A2064" s="225" t="s">
        <v>2430</v>
      </c>
      <c r="B2064" s="89">
        <v>250103</v>
      </c>
      <c r="C2064" s="141" t="s">
        <v>1834</v>
      </c>
      <c r="D2064" s="69" t="s">
        <v>832</v>
      </c>
      <c r="E2064" s="181">
        <f>ROUND((E2065),2)</f>
        <v>176</v>
      </c>
    </row>
    <row r="2065" spans="1:5">
      <c r="A2065" s="174"/>
      <c r="B2065" s="179"/>
      <c r="C2065" s="176" t="s">
        <v>2454</v>
      </c>
      <c r="D2065" s="177" t="s">
        <v>832</v>
      </c>
      <c r="E2065" s="185">
        <f>8*22</f>
        <v>176</v>
      </c>
    </row>
    <row r="2066" spans="1:5">
      <c r="A2066" s="68"/>
      <c r="B2066" s="89"/>
      <c r="C2066" s="141"/>
      <c r="D2066" s="69"/>
      <c r="E2066" s="113"/>
    </row>
    <row r="2067" spans="1:5">
      <c r="A2067" s="68"/>
      <c r="B2067" s="89"/>
      <c r="C2067" s="141"/>
      <c r="D2067" s="69"/>
      <c r="E2067" s="113"/>
    </row>
    <row r="2068" spans="1:5" hidden="1">
      <c r="A2068" s="68"/>
      <c r="B2068" s="89">
        <v>250104</v>
      </c>
      <c r="C2068" s="141" t="s">
        <v>1835</v>
      </c>
      <c r="D2068" s="69" t="s">
        <v>832</v>
      </c>
      <c r="E2068" s="113"/>
    </row>
    <row r="2069" spans="1:5" hidden="1">
      <c r="A2069" s="68"/>
      <c r="B2069" s="89">
        <v>250105</v>
      </c>
      <c r="C2069" s="141" t="s">
        <v>1836</v>
      </c>
      <c r="D2069" s="69" t="s">
        <v>832</v>
      </c>
      <c r="E2069" s="113"/>
    </row>
    <row r="2070" spans="1:5" hidden="1">
      <c r="A2070" s="68"/>
      <c r="B2070" s="89">
        <v>250109</v>
      </c>
      <c r="C2070" s="141" t="s">
        <v>1837</v>
      </c>
      <c r="D2070" s="69" t="s">
        <v>832</v>
      </c>
      <c r="E2070" s="113"/>
    </row>
    <row r="2071" spans="1:5" hidden="1">
      <c r="A2071" s="68"/>
      <c r="B2071" s="89">
        <v>250110</v>
      </c>
      <c r="C2071" s="141" t="s">
        <v>1838</v>
      </c>
      <c r="D2071" s="69" t="s">
        <v>832</v>
      </c>
      <c r="E2071" s="113"/>
    </row>
    <row r="2072" spans="1:5" hidden="1">
      <c r="A2072" s="68"/>
      <c r="B2072" s="89">
        <v>250111</v>
      </c>
      <c r="C2072" s="141" t="s">
        <v>1839</v>
      </c>
      <c r="D2072" s="69" t="s">
        <v>832</v>
      </c>
      <c r="E2072" s="113"/>
    </row>
    <row r="2073" spans="1:5" hidden="1">
      <c r="A2073" s="68"/>
      <c r="B2073" s="89">
        <v>250112</v>
      </c>
      <c r="C2073" s="141" t="s">
        <v>1840</v>
      </c>
      <c r="D2073" s="69" t="s">
        <v>832</v>
      </c>
      <c r="E2073" s="113"/>
    </row>
    <row r="2074" spans="1:5" hidden="1">
      <c r="A2074" s="68"/>
      <c r="B2074" s="89">
        <v>250113</v>
      </c>
      <c r="C2074" s="141" t="s">
        <v>1841</v>
      </c>
      <c r="D2074" s="69" t="s">
        <v>1842</v>
      </c>
      <c r="E2074" s="113"/>
    </row>
    <row r="2075" spans="1:5" hidden="1">
      <c r="A2075" s="68"/>
      <c r="B2075" s="146">
        <v>250114</v>
      </c>
      <c r="C2075" s="85" t="s">
        <v>2133</v>
      </c>
      <c r="D2075" s="127" t="s">
        <v>1842</v>
      </c>
      <c r="E2075" s="116"/>
    </row>
    <row r="2076" spans="1:5">
      <c r="A2076" s="87">
        <v>12</v>
      </c>
      <c r="B2076" s="98">
        <v>260000</v>
      </c>
      <c r="C2076" s="143" t="s">
        <v>1843</v>
      </c>
      <c r="D2076" s="87"/>
      <c r="E2076" s="115"/>
    </row>
    <row r="2077" spans="1:5" hidden="1">
      <c r="A2077" s="68"/>
      <c r="B2077" s="89">
        <v>260101</v>
      </c>
      <c r="C2077" s="141" t="s">
        <v>1844</v>
      </c>
      <c r="D2077" s="69" t="s">
        <v>11</v>
      </c>
      <c r="E2077" s="111"/>
    </row>
    <row r="2078" spans="1:5" hidden="1">
      <c r="A2078" s="68"/>
      <c r="B2078" s="89">
        <v>260102</v>
      </c>
      <c r="C2078" s="141" t="s">
        <v>1845</v>
      </c>
      <c r="D2078" s="69" t="s">
        <v>11</v>
      </c>
      <c r="E2078" s="113"/>
    </row>
    <row r="2079" spans="1:5" hidden="1">
      <c r="A2079" s="68"/>
      <c r="B2079" s="89">
        <v>260103</v>
      </c>
      <c r="C2079" s="141" t="s">
        <v>1846</v>
      </c>
      <c r="D2079" s="69" t="s">
        <v>11</v>
      </c>
      <c r="E2079" s="113"/>
    </row>
    <row r="2080" spans="1:5" hidden="1">
      <c r="A2080" s="68"/>
      <c r="B2080" s="89">
        <v>260104</v>
      </c>
      <c r="C2080" s="141" t="s">
        <v>1847</v>
      </c>
      <c r="D2080" s="69" t="s">
        <v>11</v>
      </c>
      <c r="E2080" s="113"/>
    </row>
    <row r="2081" spans="1:6" hidden="1">
      <c r="A2081" s="68"/>
      <c r="B2081" s="89">
        <v>260105</v>
      </c>
      <c r="C2081" s="141" t="s">
        <v>1848</v>
      </c>
      <c r="D2081" s="69" t="s">
        <v>11</v>
      </c>
      <c r="E2081" s="113"/>
    </row>
    <row r="2082" spans="1:6" hidden="1">
      <c r="A2082" s="68"/>
      <c r="B2082" s="89">
        <v>260201</v>
      </c>
      <c r="C2082" s="141" t="s">
        <v>1849</v>
      </c>
      <c r="D2082" s="69" t="s">
        <v>11</v>
      </c>
      <c r="E2082" s="113"/>
    </row>
    <row r="2083" spans="1:6" hidden="1">
      <c r="A2083" s="68"/>
      <c r="B2083" s="89">
        <v>260202</v>
      </c>
      <c r="C2083" s="141" t="s">
        <v>1850</v>
      </c>
      <c r="D2083" s="69" t="s">
        <v>11</v>
      </c>
      <c r="E2083" s="113"/>
    </row>
    <row r="2084" spans="1:6" hidden="1">
      <c r="A2084" s="68"/>
      <c r="B2084" s="89">
        <v>260204</v>
      </c>
      <c r="C2084" s="141" t="s">
        <v>1851</v>
      </c>
      <c r="D2084" s="69" t="s">
        <v>11</v>
      </c>
      <c r="E2084" s="113"/>
    </row>
    <row r="2085" spans="1:6" hidden="1">
      <c r="A2085" s="68"/>
      <c r="B2085" s="89">
        <v>260601</v>
      </c>
      <c r="C2085" s="141" t="s">
        <v>1852</v>
      </c>
      <c r="D2085" s="69" t="s">
        <v>11</v>
      </c>
      <c r="E2085" s="113"/>
    </row>
    <row r="2086" spans="1:6" hidden="1">
      <c r="A2086" s="68"/>
      <c r="B2086" s="89">
        <v>260801</v>
      </c>
      <c r="C2086" s="141" t="s">
        <v>1853</v>
      </c>
      <c r="D2086" s="69" t="s">
        <v>11</v>
      </c>
      <c r="E2086" s="113"/>
    </row>
    <row r="2087" spans="1:6" hidden="1">
      <c r="A2087" s="68"/>
      <c r="B2087" s="89">
        <v>260901</v>
      </c>
      <c r="C2087" s="141" t="s">
        <v>1854</v>
      </c>
      <c r="D2087" s="69" t="s">
        <v>11</v>
      </c>
      <c r="E2087" s="113"/>
    </row>
    <row r="2088" spans="1:6" hidden="1">
      <c r="A2088" s="68"/>
      <c r="B2088" s="89">
        <v>260902</v>
      </c>
      <c r="C2088" s="141" t="s">
        <v>1855</v>
      </c>
      <c r="D2088" s="69" t="s">
        <v>11</v>
      </c>
      <c r="E2088" s="113"/>
    </row>
    <row r="2089" spans="1:6" hidden="1">
      <c r="A2089" s="68"/>
      <c r="B2089" s="89">
        <v>260909</v>
      </c>
      <c r="C2089" s="141" t="s">
        <v>1856</v>
      </c>
      <c r="D2089" s="69" t="s">
        <v>11</v>
      </c>
      <c r="E2089" s="113"/>
    </row>
    <row r="2090" spans="1:6" hidden="1">
      <c r="A2090" s="68"/>
      <c r="B2090" s="89">
        <v>261000</v>
      </c>
      <c r="C2090" s="141" t="s">
        <v>1857</v>
      </c>
      <c r="D2090" s="69" t="s">
        <v>11</v>
      </c>
      <c r="E2090" s="111"/>
    </row>
    <row r="2091" spans="1:6">
      <c r="A2091" s="178" t="s">
        <v>2431</v>
      </c>
      <c r="B2091" s="179">
        <v>261001</v>
      </c>
      <c r="C2091" s="180" t="s">
        <v>1858</v>
      </c>
      <c r="D2091" s="175" t="s">
        <v>11</v>
      </c>
      <c r="E2091" s="181">
        <f>ROUND(SUM(E2092:E2102),2)</f>
        <v>363.11</v>
      </c>
    </row>
    <row r="2092" spans="1:6" ht="22.8">
      <c r="A2092" s="174"/>
      <c r="B2092" s="183"/>
      <c r="C2092" s="184" t="s">
        <v>2221</v>
      </c>
      <c r="D2092" s="177"/>
      <c r="E2092" s="185"/>
    </row>
    <row r="2093" spans="1:6">
      <c r="A2093" s="174"/>
      <c r="B2093" s="183"/>
      <c r="C2093" s="184" t="s">
        <v>2313</v>
      </c>
      <c r="D2093" s="177"/>
      <c r="E2093" s="185"/>
      <c r="F2093" s="188"/>
    </row>
    <row r="2094" spans="1:6" ht="45.6">
      <c r="A2094" s="174"/>
      <c r="B2094" s="183"/>
      <c r="C2094" s="176" t="s">
        <v>2382</v>
      </c>
      <c r="D2094" s="177" t="s">
        <v>11</v>
      </c>
      <c r="E2094" s="185">
        <f>((95.57-16.13)*1.85)-(11.5*1.1)</f>
        <v>134.31399999999999</v>
      </c>
    </row>
    <row r="2095" spans="1:6">
      <c r="A2095" s="174"/>
      <c r="B2095" s="183"/>
      <c r="C2095" s="176"/>
      <c r="D2095" s="177"/>
      <c r="E2095" s="185"/>
    </row>
    <row r="2096" spans="1:6" ht="22.8">
      <c r="A2096" s="174"/>
      <c r="B2096" s="183"/>
      <c r="C2096" s="176" t="s">
        <v>2235</v>
      </c>
      <c r="D2096" s="177"/>
      <c r="E2096" s="185">
        <f>5*1.1*2</f>
        <v>11</v>
      </c>
    </row>
    <row r="2097" spans="1:5">
      <c r="A2097" s="174"/>
      <c r="B2097" s="183"/>
      <c r="C2097" s="176"/>
      <c r="D2097" s="177"/>
      <c r="E2097" s="185"/>
    </row>
    <row r="2098" spans="1:5">
      <c r="A2098" s="174"/>
      <c r="B2098" s="183"/>
      <c r="C2098" s="176" t="s">
        <v>2378</v>
      </c>
      <c r="D2098" s="177"/>
      <c r="E2098" s="185"/>
    </row>
    <row r="2099" spans="1:5">
      <c r="A2099" s="174"/>
      <c r="B2099" s="183"/>
      <c r="C2099" s="176" t="s">
        <v>2379</v>
      </c>
      <c r="D2099" s="177" t="s">
        <v>11</v>
      </c>
      <c r="E2099" s="185">
        <v>65</v>
      </c>
    </row>
    <row r="2100" spans="1:5">
      <c r="A2100" s="174"/>
      <c r="B2100" s="183"/>
      <c r="C2100" s="176" t="s">
        <v>2380</v>
      </c>
      <c r="D2100" s="177" t="s">
        <v>11</v>
      </c>
      <c r="E2100" s="185">
        <v>65</v>
      </c>
    </row>
    <row r="2101" spans="1:5" ht="14.4" customHeight="1">
      <c r="A2101" s="174"/>
      <c r="B2101" s="183"/>
      <c r="C2101" s="176" t="s">
        <v>2381</v>
      </c>
      <c r="D2101" s="177" t="s">
        <v>11</v>
      </c>
      <c r="E2101" s="185">
        <v>65</v>
      </c>
    </row>
    <row r="2102" spans="1:5" ht="14.4" customHeight="1">
      <c r="A2102" s="174"/>
      <c r="B2102" s="183"/>
      <c r="C2102" s="176" t="s">
        <v>2412</v>
      </c>
      <c r="D2102" s="177" t="s">
        <v>11</v>
      </c>
      <c r="E2102" s="185">
        <f>7.6*3</f>
        <v>22.799999999999997</v>
      </c>
    </row>
    <row r="2103" spans="1:5">
      <c r="A2103" s="174"/>
      <c r="B2103" s="179"/>
      <c r="C2103" s="180"/>
      <c r="D2103" s="175"/>
      <c r="E2103" s="181"/>
    </row>
    <row r="2104" spans="1:5">
      <c r="A2104" s="178" t="s">
        <v>2432</v>
      </c>
      <c r="B2104" s="179">
        <v>261002</v>
      </c>
      <c r="C2104" s="180" t="s">
        <v>1859</v>
      </c>
      <c r="D2104" s="175" t="s">
        <v>11</v>
      </c>
      <c r="E2104" s="181">
        <f>ROUND(SUM(E2105:E2109),2)</f>
        <v>95.81</v>
      </c>
    </row>
    <row r="2105" spans="1:5" ht="22.8">
      <c r="A2105" s="174"/>
      <c r="B2105" s="179"/>
      <c r="C2105" s="184" t="s">
        <v>2226</v>
      </c>
      <c r="D2105" s="175"/>
      <c r="E2105" s="181"/>
    </row>
    <row r="2106" spans="1:5">
      <c r="A2106" s="174"/>
      <c r="B2106" s="179"/>
      <c r="C2106" s="184" t="s">
        <v>2313</v>
      </c>
      <c r="D2106" s="203"/>
      <c r="E2106" s="181"/>
    </row>
    <row r="2107" spans="1:5" ht="34.200000000000003">
      <c r="A2107" s="174"/>
      <c r="B2107" s="179"/>
      <c r="C2107" s="186" t="s">
        <v>2227</v>
      </c>
      <c r="D2107" s="205" t="s">
        <v>11</v>
      </c>
      <c r="E2107" s="187">
        <f>(6.5*2.85*2)-(1.6*2.1*2)</f>
        <v>30.330000000000005</v>
      </c>
    </row>
    <row r="2108" spans="1:5" ht="22.8">
      <c r="A2108" s="174"/>
      <c r="B2108" s="179"/>
      <c r="C2108" s="186" t="s">
        <v>2375</v>
      </c>
      <c r="D2108" s="177" t="s">
        <v>11</v>
      </c>
      <c r="E2108" s="187">
        <f>3.92*3.3*4</f>
        <v>51.744</v>
      </c>
    </row>
    <row r="2109" spans="1:5" ht="22.8">
      <c r="A2109" s="174"/>
      <c r="B2109" s="179"/>
      <c r="C2109" s="186" t="s">
        <v>2376</v>
      </c>
      <c r="D2109" s="177" t="s">
        <v>11</v>
      </c>
      <c r="E2109" s="187">
        <f>(4.8*3.3)-(1*2.1)</f>
        <v>13.739999999999998</v>
      </c>
    </row>
    <row r="2110" spans="1:5">
      <c r="A2110" s="174"/>
      <c r="B2110" s="179"/>
      <c r="C2110" s="180"/>
      <c r="D2110" s="175"/>
      <c r="E2110" s="181"/>
    </row>
    <row r="2111" spans="1:5">
      <c r="A2111" s="178" t="s">
        <v>2433</v>
      </c>
      <c r="B2111" s="179">
        <v>261003</v>
      </c>
      <c r="C2111" s="180" t="s">
        <v>1860</v>
      </c>
      <c r="D2111" s="175" t="s">
        <v>11</v>
      </c>
      <c r="E2111" s="181">
        <f>ROUND((SUM(E2112:E2113)),2)</f>
        <v>33.75</v>
      </c>
    </row>
    <row r="2112" spans="1:5" ht="22.8">
      <c r="A2112" s="174"/>
      <c r="B2112" s="179"/>
      <c r="C2112" s="186" t="s">
        <v>2357</v>
      </c>
      <c r="D2112" s="177" t="s">
        <v>11</v>
      </c>
      <c r="E2112" s="187">
        <f>1.9*0.3*6</f>
        <v>3.42</v>
      </c>
    </row>
    <row r="2113" spans="1:5" ht="34.200000000000003">
      <c r="A2113" s="174"/>
      <c r="B2113" s="179"/>
      <c r="C2113" s="186" t="s">
        <v>2227</v>
      </c>
      <c r="D2113" s="177" t="s">
        <v>11</v>
      </c>
      <c r="E2113" s="187">
        <f>(6.5*2.85*2)-(1.6*2.1*2)</f>
        <v>30.330000000000005</v>
      </c>
    </row>
    <row r="2114" spans="1:5">
      <c r="A2114" s="174"/>
      <c r="B2114" s="179"/>
      <c r="C2114" s="180"/>
      <c r="D2114" s="175"/>
      <c r="E2114" s="181"/>
    </row>
    <row r="2115" spans="1:5" hidden="1">
      <c r="A2115" s="174"/>
      <c r="B2115" s="179">
        <v>261005</v>
      </c>
      <c r="C2115" s="180" t="s">
        <v>1861</v>
      </c>
      <c r="D2115" s="175" t="s">
        <v>11</v>
      </c>
      <c r="E2115" s="181"/>
    </row>
    <row r="2116" spans="1:5" hidden="1">
      <c r="A2116" s="174"/>
      <c r="B2116" s="179">
        <v>261006</v>
      </c>
      <c r="C2116" s="180" t="s">
        <v>1862</v>
      </c>
      <c r="D2116" s="175" t="s">
        <v>11</v>
      </c>
      <c r="E2116" s="181"/>
    </row>
    <row r="2117" spans="1:5" hidden="1">
      <c r="A2117" s="174"/>
      <c r="B2117" s="179">
        <v>261008</v>
      </c>
      <c r="C2117" s="180" t="s">
        <v>1863</v>
      </c>
      <c r="D2117" s="175" t="s">
        <v>11</v>
      </c>
      <c r="E2117" s="181"/>
    </row>
    <row r="2118" spans="1:5" hidden="1">
      <c r="A2118" s="174"/>
      <c r="B2118" s="179">
        <v>261009</v>
      </c>
      <c r="C2118" s="180" t="s">
        <v>1864</v>
      </c>
      <c r="D2118" s="175" t="s">
        <v>11</v>
      </c>
      <c r="E2118" s="181"/>
    </row>
    <row r="2119" spans="1:5" hidden="1">
      <c r="A2119" s="174"/>
      <c r="B2119" s="179">
        <v>261010</v>
      </c>
      <c r="C2119" s="180" t="s">
        <v>1865</v>
      </c>
      <c r="D2119" s="175" t="s">
        <v>11</v>
      </c>
      <c r="E2119" s="181"/>
    </row>
    <row r="2120" spans="1:5">
      <c r="A2120" s="178" t="s">
        <v>2434</v>
      </c>
      <c r="B2120" s="179">
        <v>261300</v>
      </c>
      <c r="C2120" s="180" t="s">
        <v>1866</v>
      </c>
      <c r="D2120" s="175" t="s">
        <v>11</v>
      </c>
      <c r="E2120" s="181">
        <f>ROUND((SUM(E2121:E2122)),2)</f>
        <v>14.04</v>
      </c>
    </row>
    <row r="2121" spans="1:5" ht="22.8">
      <c r="A2121" s="174"/>
      <c r="B2121" s="179"/>
      <c r="C2121" s="176" t="s">
        <v>2235</v>
      </c>
      <c r="D2121" s="177" t="s">
        <v>11</v>
      </c>
      <c r="E2121" s="187">
        <f>5*1.1*2</f>
        <v>11</v>
      </c>
    </row>
    <row r="2122" spans="1:5" ht="22.8">
      <c r="A2122" s="174"/>
      <c r="B2122" s="179"/>
      <c r="C2122" s="176" t="s">
        <v>2411</v>
      </c>
      <c r="D2122" s="177" t="s">
        <v>11</v>
      </c>
      <c r="E2122" s="187">
        <f>0.4*7.6</f>
        <v>3.04</v>
      </c>
    </row>
    <row r="2123" spans="1:5">
      <c r="A2123" s="174"/>
      <c r="B2123" s="179"/>
      <c r="C2123" s="180"/>
      <c r="D2123" s="175"/>
      <c r="E2123" s="181"/>
    </row>
    <row r="2124" spans="1:5" hidden="1">
      <c r="A2124" s="174"/>
      <c r="B2124" s="179">
        <v>261301</v>
      </c>
      <c r="C2124" s="180" t="s">
        <v>1867</v>
      </c>
      <c r="D2124" s="175" t="s">
        <v>11</v>
      </c>
      <c r="E2124" s="181"/>
    </row>
    <row r="2125" spans="1:5" hidden="1">
      <c r="A2125" s="174"/>
      <c r="B2125" s="179">
        <v>261302</v>
      </c>
      <c r="C2125" s="180" t="s">
        <v>1868</v>
      </c>
      <c r="D2125" s="175" t="s">
        <v>11</v>
      </c>
      <c r="E2125" s="181"/>
    </row>
    <row r="2126" spans="1:5" hidden="1">
      <c r="A2126" s="174"/>
      <c r="B2126" s="179">
        <v>261303</v>
      </c>
      <c r="C2126" s="180" t="s">
        <v>1869</v>
      </c>
      <c r="D2126" s="175" t="s">
        <v>11</v>
      </c>
      <c r="E2126" s="181"/>
    </row>
    <row r="2127" spans="1:5" hidden="1">
      <c r="A2127" s="174"/>
      <c r="B2127" s="179">
        <v>261304</v>
      </c>
      <c r="C2127" s="180" t="s">
        <v>1870</v>
      </c>
      <c r="D2127" s="175" t="s">
        <v>11</v>
      </c>
      <c r="E2127" s="220"/>
    </row>
    <row r="2128" spans="1:5" hidden="1">
      <c r="A2128" s="178"/>
      <c r="B2128" s="179">
        <v>261305</v>
      </c>
      <c r="C2128" s="180" t="s">
        <v>1871</v>
      </c>
      <c r="D2128" s="175" t="s">
        <v>11</v>
      </c>
      <c r="E2128" s="181"/>
    </row>
    <row r="2129" spans="1:5" hidden="1">
      <c r="A2129" s="182"/>
      <c r="B2129" s="183"/>
      <c r="C2129" s="184"/>
      <c r="D2129" s="177"/>
      <c r="E2129" s="185"/>
    </row>
    <row r="2130" spans="1:5" hidden="1">
      <c r="A2130" s="182"/>
      <c r="B2130" s="183"/>
      <c r="C2130" s="184"/>
      <c r="D2130" s="177"/>
      <c r="E2130" s="185"/>
    </row>
    <row r="2131" spans="1:5" hidden="1">
      <c r="A2131" s="182"/>
      <c r="B2131" s="183"/>
      <c r="C2131" s="186"/>
      <c r="D2131" s="177"/>
      <c r="E2131" s="187"/>
    </row>
    <row r="2132" spans="1:5" hidden="1">
      <c r="A2132" s="182"/>
      <c r="B2132" s="183"/>
      <c r="C2132" s="186"/>
      <c r="D2132" s="177"/>
      <c r="E2132" s="187"/>
    </row>
    <row r="2133" spans="1:5" hidden="1">
      <c r="A2133" s="174"/>
      <c r="B2133" s="179"/>
      <c r="C2133" s="180"/>
      <c r="D2133" s="175"/>
      <c r="E2133" s="181"/>
    </row>
    <row r="2134" spans="1:5" hidden="1">
      <c r="A2134" s="174"/>
      <c r="B2134" s="179">
        <v>261306</v>
      </c>
      <c r="C2134" s="180" t="s">
        <v>1872</v>
      </c>
      <c r="D2134" s="175" t="s">
        <v>11</v>
      </c>
      <c r="E2134" s="181"/>
    </row>
    <row r="2135" spans="1:5" hidden="1">
      <c r="A2135" s="174"/>
      <c r="B2135" s="179">
        <v>261307</v>
      </c>
      <c r="C2135" s="180" t="s">
        <v>1873</v>
      </c>
      <c r="D2135" s="175" t="s">
        <v>11</v>
      </c>
      <c r="E2135" s="181"/>
    </row>
    <row r="2136" spans="1:5" hidden="1">
      <c r="A2136" s="174"/>
      <c r="B2136" s="179">
        <v>261308</v>
      </c>
      <c r="C2136" s="180" t="s">
        <v>1874</v>
      </c>
      <c r="D2136" s="175" t="s">
        <v>11</v>
      </c>
      <c r="E2136" s="181"/>
    </row>
    <row r="2137" spans="1:5" hidden="1">
      <c r="A2137" s="174"/>
      <c r="B2137" s="179">
        <v>261401</v>
      </c>
      <c r="C2137" s="180" t="s">
        <v>1875</v>
      </c>
      <c r="D2137" s="175" t="s">
        <v>11</v>
      </c>
      <c r="E2137" s="181"/>
    </row>
    <row r="2138" spans="1:5" hidden="1">
      <c r="A2138" s="174"/>
      <c r="B2138" s="179">
        <v>261501</v>
      </c>
      <c r="C2138" s="180" t="s">
        <v>1876</v>
      </c>
      <c r="D2138" s="175" t="s">
        <v>11</v>
      </c>
      <c r="E2138" s="181"/>
    </row>
    <row r="2139" spans="1:5" hidden="1">
      <c r="A2139" s="174"/>
      <c r="B2139" s="179">
        <v>261502</v>
      </c>
      <c r="C2139" s="180" t="s">
        <v>1877</v>
      </c>
      <c r="D2139" s="175" t="s">
        <v>11</v>
      </c>
      <c r="E2139" s="181"/>
    </row>
    <row r="2140" spans="1:5" ht="26.4" hidden="1">
      <c r="A2140" s="174"/>
      <c r="B2140" s="179">
        <v>261503</v>
      </c>
      <c r="C2140" s="180" t="s">
        <v>1878</v>
      </c>
      <c r="D2140" s="175" t="s">
        <v>11</v>
      </c>
      <c r="E2140" s="181"/>
    </row>
    <row r="2141" spans="1:5" hidden="1">
      <c r="A2141" s="174"/>
      <c r="B2141" s="179">
        <v>261504</v>
      </c>
      <c r="C2141" s="180" t="s">
        <v>1879</v>
      </c>
      <c r="D2141" s="175" t="s">
        <v>11</v>
      </c>
      <c r="E2141" s="181"/>
    </row>
    <row r="2142" spans="1:5" hidden="1">
      <c r="A2142" s="174"/>
      <c r="B2142" s="179">
        <v>261548</v>
      </c>
      <c r="C2142" s="180" t="s">
        <v>1880</v>
      </c>
      <c r="D2142" s="175" t="s">
        <v>11</v>
      </c>
      <c r="E2142" s="181"/>
    </row>
    <row r="2143" spans="1:5" hidden="1">
      <c r="A2143" s="174"/>
      <c r="B2143" s="179">
        <v>261550</v>
      </c>
      <c r="C2143" s="180" t="s">
        <v>1881</v>
      </c>
      <c r="D2143" s="175" t="s">
        <v>11</v>
      </c>
      <c r="E2143" s="181"/>
    </row>
    <row r="2144" spans="1:5" hidden="1">
      <c r="A2144" s="174"/>
      <c r="B2144" s="179">
        <v>261560</v>
      </c>
      <c r="C2144" s="180" t="s">
        <v>1882</v>
      </c>
      <c r="D2144" s="175" t="s">
        <v>11</v>
      </c>
      <c r="E2144" s="181"/>
    </row>
    <row r="2145" spans="1:5" hidden="1">
      <c r="A2145" s="174"/>
      <c r="B2145" s="179">
        <v>261602</v>
      </c>
      <c r="C2145" s="180" t="s">
        <v>1883</v>
      </c>
      <c r="D2145" s="175" t="s">
        <v>11</v>
      </c>
      <c r="E2145" s="181"/>
    </row>
    <row r="2146" spans="1:5" ht="26.4" hidden="1">
      <c r="A2146" s="174"/>
      <c r="B2146" s="179">
        <v>261603</v>
      </c>
      <c r="C2146" s="180" t="s">
        <v>1884</v>
      </c>
      <c r="D2146" s="175" t="s">
        <v>11</v>
      </c>
      <c r="E2146" s="220"/>
    </row>
    <row r="2147" spans="1:5" ht="26.4" hidden="1">
      <c r="A2147" s="174"/>
      <c r="B2147" s="179">
        <v>261605</v>
      </c>
      <c r="C2147" s="180" t="s">
        <v>1885</v>
      </c>
      <c r="D2147" s="175" t="s">
        <v>2285</v>
      </c>
      <c r="E2147" s="181"/>
    </row>
    <row r="2148" spans="1:5" hidden="1">
      <c r="A2148" s="174"/>
      <c r="B2148" s="179">
        <v>261606</v>
      </c>
      <c r="C2148" s="180" t="s">
        <v>1886</v>
      </c>
      <c r="D2148" s="175" t="s">
        <v>11</v>
      </c>
      <c r="E2148" s="181"/>
    </row>
    <row r="2149" spans="1:5" hidden="1">
      <c r="A2149" s="174"/>
      <c r="B2149" s="179">
        <v>261607</v>
      </c>
      <c r="C2149" s="180" t="s">
        <v>1887</v>
      </c>
      <c r="D2149" s="175" t="s">
        <v>11</v>
      </c>
      <c r="E2149" s="181"/>
    </row>
    <row r="2150" spans="1:5" hidden="1">
      <c r="A2150" s="174"/>
      <c r="B2150" s="179">
        <v>261609</v>
      </c>
      <c r="C2150" s="180" t="s">
        <v>1888</v>
      </c>
      <c r="D2150" s="175" t="s">
        <v>11</v>
      </c>
      <c r="E2150" s="181"/>
    </row>
    <row r="2151" spans="1:5" hidden="1">
      <c r="A2151" s="174"/>
      <c r="B2151" s="179">
        <v>261610</v>
      </c>
      <c r="C2151" s="180" t="s">
        <v>1889</v>
      </c>
      <c r="D2151" s="175" t="s">
        <v>11</v>
      </c>
      <c r="E2151" s="181"/>
    </row>
    <row r="2152" spans="1:5" hidden="1">
      <c r="A2152" s="174"/>
      <c r="B2152" s="179">
        <v>261611</v>
      </c>
      <c r="C2152" s="180" t="s">
        <v>1890</v>
      </c>
      <c r="D2152" s="175" t="s">
        <v>11</v>
      </c>
      <c r="E2152" s="181"/>
    </row>
    <row r="2153" spans="1:5" hidden="1">
      <c r="A2153" s="174"/>
      <c r="B2153" s="179">
        <v>261620</v>
      </c>
      <c r="C2153" s="180" t="s">
        <v>1891</v>
      </c>
      <c r="D2153" s="175" t="s">
        <v>11</v>
      </c>
      <c r="E2153" s="181"/>
    </row>
    <row r="2154" spans="1:5" hidden="1">
      <c r="A2154" s="174"/>
      <c r="B2154" s="179">
        <v>261623</v>
      </c>
      <c r="C2154" s="180" t="s">
        <v>1892</v>
      </c>
      <c r="D2154" s="175" t="s">
        <v>11</v>
      </c>
      <c r="E2154" s="220"/>
    </row>
    <row r="2155" spans="1:5" hidden="1">
      <c r="A2155" s="174"/>
      <c r="B2155" s="179">
        <v>261700</v>
      </c>
      <c r="C2155" s="180" t="s">
        <v>1893</v>
      </c>
      <c r="D2155" s="175" t="s">
        <v>39</v>
      </c>
      <c r="E2155" s="220"/>
    </row>
    <row r="2156" spans="1:5" hidden="1">
      <c r="A2156" s="174"/>
      <c r="B2156" s="179">
        <v>261703</v>
      </c>
      <c r="C2156" s="180" t="s">
        <v>1894</v>
      </c>
      <c r="D2156" s="175" t="s">
        <v>11</v>
      </c>
      <c r="E2156" s="181"/>
    </row>
    <row r="2157" spans="1:5" ht="26.4">
      <c r="A2157" s="178" t="s">
        <v>2435</v>
      </c>
      <c r="B2157" s="214" t="s">
        <v>2225</v>
      </c>
      <c r="C2157" s="207" t="s">
        <v>2716</v>
      </c>
      <c r="D2157" s="203" t="s">
        <v>11</v>
      </c>
      <c r="E2157" s="181">
        <f>ROUND(SUM(E2158:E2159),2)</f>
        <v>130</v>
      </c>
    </row>
    <row r="2158" spans="1:5">
      <c r="A2158" s="182"/>
      <c r="B2158" s="215"/>
      <c r="C2158" s="186" t="s">
        <v>2361</v>
      </c>
      <c r="D2158" s="205" t="s">
        <v>11</v>
      </c>
      <c r="E2158" s="185">
        <f>10*6.5</f>
        <v>65</v>
      </c>
    </row>
    <row r="2159" spans="1:5">
      <c r="A2159" s="182"/>
      <c r="B2159" s="215"/>
      <c r="C2159" s="186" t="s">
        <v>2209</v>
      </c>
      <c r="D2159" s="205" t="s">
        <v>2150</v>
      </c>
      <c r="E2159" s="185">
        <f>10*6.5</f>
        <v>65</v>
      </c>
    </row>
    <row r="2160" spans="1:5">
      <c r="A2160" s="68"/>
      <c r="B2160" s="99"/>
      <c r="C2160" s="136"/>
      <c r="D2160" s="71"/>
      <c r="E2160" s="113"/>
    </row>
    <row r="2161" spans="1:5">
      <c r="A2161" s="98">
        <v>13</v>
      </c>
      <c r="B2161" s="98">
        <v>270000</v>
      </c>
      <c r="C2161" s="143" t="s">
        <v>1895</v>
      </c>
      <c r="D2161" s="126"/>
      <c r="E2161" s="117"/>
    </row>
    <row r="2162" spans="1:5" ht="26.4" hidden="1">
      <c r="A2162" s="68"/>
      <c r="B2162" s="89">
        <v>270105</v>
      </c>
      <c r="C2162" s="141" t="s">
        <v>1896</v>
      </c>
      <c r="D2162" s="69" t="s">
        <v>11</v>
      </c>
      <c r="E2162" s="107"/>
    </row>
    <row r="2163" spans="1:5" hidden="1">
      <c r="A2163" s="68"/>
      <c r="B2163" s="89">
        <v>270202</v>
      </c>
      <c r="C2163" s="141" t="s">
        <v>1897</v>
      </c>
      <c r="D2163" s="69" t="s">
        <v>11</v>
      </c>
      <c r="E2163" s="88"/>
    </row>
    <row r="2164" spans="1:5" ht="26.4" hidden="1">
      <c r="A2164" s="68"/>
      <c r="B2164" s="89">
        <v>270205</v>
      </c>
      <c r="C2164" s="141" t="s">
        <v>1898</v>
      </c>
      <c r="D2164" s="69" t="s">
        <v>2285</v>
      </c>
      <c r="E2164" s="107"/>
    </row>
    <row r="2165" spans="1:5" hidden="1">
      <c r="A2165" s="68"/>
      <c r="B2165" s="89">
        <v>270206</v>
      </c>
      <c r="C2165" s="141" t="s">
        <v>1899</v>
      </c>
      <c r="D2165" s="69" t="s">
        <v>11</v>
      </c>
      <c r="E2165" s="108"/>
    </row>
    <row r="2166" spans="1:5" hidden="1">
      <c r="A2166" s="68"/>
      <c r="B2166" s="89">
        <v>270207</v>
      </c>
      <c r="C2166" s="141" t="s">
        <v>1900</v>
      </c>
      <c r="D2166" s="69" t="s">
        <v>11</v>
      </c>
      <c r="E2166" s="108"/>
    </row>
    <row r="2167" spans="1:5" ht="26.4" hidden="1">
      <c r="A2167" s="68"/>
      <c r="B2167" s="89">
        <v>270210</v>
      </c>
      <c r="C2167" s="141" t="s">
        <v>1901</v>
      </c>
      <c r="D2167" s="69" t="s">
        <v>11</v>
      </c>
      <c r="E2167" s="118"/>
    </row>
    <row r="2168" spans="1:5" ht="26.4" hidden="1">
      <c r="A2168" s="68"/>
      <c r="B2168" s="89">
        <v>270211</v>
      </c>
      <c r="C2168" s="141" t="s">
        <v>1902</v>
      </c>
      <c r="D2168" s="69" t="s">
        <v>2285</v>
      </c>
      <c r="E2168" s="108"/>
    </row>
    <row r="2169" spans="1:5" ht="26.4" hidden="1">
      <c r="A2169" s="68"/>
      <c r="B2169" s="89">
        <v>270212</v>
      </c>
      <c r="C2169" s="141" t="s">
        <v>1903</v>
      </c>
      <c r="D2169" s="69" t="s">
        <v>2285</v>
      </c>
      <c r="E2169" s="108"/>
    </row>
    <row r="2170" spans="1:5" ht="39.6" hidden="1">
      <c r="A2170" s="68"/>
      <c r="B2170" s="89">
        <v>270213</v>
      </c>
      <c r="C2170" s="141" t="s">
        <v>1904</v>
      </c>
      <c r="D2170" s="69" t="s">
        <v>11</v>
      </c>
      <c r="E2170" s="119"/>
    </row>
    <row r="2171" spans="1:5" ht="26.4" hidden="1">
      <c r="A2171" s="68"/>
      <c r="B2171" s="89">
        <v>270215</v>
      </c>
      <c r="C2171" s="141" t="s">
        <v>1905</v>
      </c>
      <c r="D2171" s="69" t="s">
        <v>11</v>
      </c>
      <c r="E2171" s="108"/>
    </row>
    <row r="2172" spans="1:5" hidden="1">
      <c r="A2172" s="68"/>
      <c r="B2172" s="89">
        <v>270230</v>
      </c>
      <c r="C2172" s="141" t="s">
        <v>1906</v>
      </c>
      <c r="D2172" s="69" t="s">
        <v>11</v>
      </c>
      <c r="E2172" s="108"/>
    </row>
    <row r="2173" spans="1:5" hidden="1">
      <c r="A2173" s="68"/>
      <c r="B2173" s="89">
        <v>270232</v>
      </c>
      <c r="C2173" s="141" t="s">
        <v>1907</v>
      </c>
      <c r="D2173" s="69" t="s">
        <v>11</v>
      </c>
      <c r="E2173" s="108"/>
    </row>
    <row r="2174" spans="1:5" hidden="1">
      <c r="A2174" s="68"/>
      <c r="B2174" s="89">
        <v>270234</v>
      </c>
      <c r="C2174" s="141" t="s">
        <v>1908</v>
      </c>
      <c r="D2174" s="69" t="s">
        <v>11</v>
      </c>
      <c r="E2174" s="108"/>
    </row>
    <row r="2175" spans="1:5" hidden="1">
      <c r="A2175" s="68"/>
      <c r="B2175" s="89">
        <v>270236</v>
      </c>
      <c r="C2175" s="141" t="s">
        <v>1909</v>
      </c>
      <c r="D2175" s="69" t="s">
        <v>11</v>
      </c>
      <c r="E2175" s="108"/>
    </row>
    <row r="2176" spans="1:5" hidden="1">
      <c r="A2176" s="68"/>
      <c r="B2176" s="89">
        <v>270501</v>
      </c>
      <c r="C2176" s="141" t="s">
        <v>1910</v>
      </c>
      <c r="D2176" s="69" t="s">
        <v>11</v>
      </c>
      <c r="E2176" s="107"/>
    </row>
    <row r="2177" spans="1:5" ht="26.4" hidden="1">
      <c r="A2177" s="68"/>
      <c r="B2177" s="89">
        <v>270502</v>
      </c>
      <c r="C2177" s="141" t="s">
        <v>1911</v>
      </c>
      <c r="D2177" s="69" t="s">
        <v>11</v>
      </c>
      <c r="E2177" s="108"/>
    </row>
    <row r="2178" spans="1:5" hidden="1">
      <c r="A2178" s="68"/>
      <c r="B2178" s="89">
        <v>270503</v>
      </c>
      <c r="C2178" s="141" t="s">
        <v>1912</v>
      </c>
      <c r="D2178" s="69" t="s">
        <v>11</v>
      </c>
      <c r="E2178" s="108"/>
    </row>
    <row r="2179" spans="1:5" hidden="1">
      <c r="A2179" s="68"/>
      <c r="B2179" s="89">
        <v>270504</v>
      </c>
      <c r="C2179" s="141" t="s">
        <v>1913</v>
      </c>
      <c r="D2179" s="69" t="s">
        <v>11</v>
      </c>
      <c r="E2179" s="108"/>
    </row>
    <row r="2180" spans="1:5" hidden="1">
      <c r="A2180" s="68"/>
      <c r="B2180" s="89">
        <v>270601</v>
      </c>
      <c r="C2180" s="141" t="s">
        <v>1914</v>
      </c>
      <c r="D2180" s="69" t="s">
        <v>11</v>
      </c>
      <c r="E2180" s="108"/>
    </row>
    <row r="2181" spans="1:5" hidden="1">
      <c r="A2181" s="68"/>
      <c r="B2181" s="89">
        <v>270602</v>
      </c>
      <c r="C2181" s="141" t="s">
        <v>1915</v>
      </c>
      <c r="D2181" s="69" t="s">
        <v>11</v>
      </c>
      <c r="E2181" s="108"/>
    </row>
    <row r="2182" spans="1:5" hidden="1">
      <c r="A2182" s="68"/>
      <c r="B2182" s="89">
        <v>270603</v>
      </c>
      <c r="C2182" s="141" t="s">
        <v>1916</v>
      </c>
      <c r="D2182" s="69" t="s">
        <v>11</v>
      </c>
      <c r="E2182" s="108"/>
    </row>
    <row r="2183" spans="1:5" hidden="1">
      <c r="A2183" s="68"/>
      <c r="B2183" s="89">
        <v>270619</v>
      </c>
      <c r="C2183" s="141" t="s">
        <v>1917</v>
      </c>
      <c r="D2183" s="69" t="s">
        <v>138</v>
      </c>
      <c r="E2183" s="108"/>
    </row>
    <row r="2184" spans="1:5" ht="26.4" hidden="1">
      <c r="A2184" s="68"/>
      <c r="B2184" s="89">
        <v>270620</v>
      </c>
      <c r="C2184" s="141" t="s">
        <v>1918</v>
      </c>
      <c r="D2184" s="69" t="s">
        <v>11</v>
      </c>
      <c r="E2184" s="108"/>
    </row>
    <row r="2185" spans="1:5" ht="26.4" hidden="1">
      <c r="A2185" s="68"/>
      <c r="B2185" s="89">
        <v>270621</v>
      </c>
      <c r="C2185" s="141" t="s">
        <v>1919</v>
      </c>
      <c r="D2185" s="69" t="s">
        <v>11</v>
      </c>
      <c r="E2185" s="108"/>
    </row>
    <row r="2186" spans="1:5" hidden="1">
      <c r="A2186" s="68"/>
      <c r="B2186" s="89">
        <v>270701</v>
      </c>
      <c r="C2186" s="141" t="s">
        <v>1920</v>
      </c>
      <c r="D2186" s="69" t="s">
        <v>39</v>
      </c>
      <c r="E2186" s="108"/>
    </row>
    <row r="2187" spans="1:5" hidden="1">
      <c r="A2187" s="68"/>
      <c r="B2187" s="89">
        <v>270702</v>
      </c>
      <c r="C2187" s="141" t="s">
        <v>1921</v>
      </c>
      <c r="D2187" s="69" t="s">
        <v>39</v>
      </c>
      <c r="E2187" s="108"/>
    </row>
    <row r="2188" spans="1:5" ht="39.6" hidden="1">
      <c r="A2188" s="68"/>
      <c r="B2188" s="89">
        <v>270704</v>
      </c>
      <c r="C2188" s="141" t="s">
        <v>1922</v>
      </c>
      <c r="D2188" s="69" t="s">
        <v>1923</v>
      </c>
      <c r="E2188" s="108"/>
    </row>
    <row r="2189" spans="1:5" ht="39.6" hidden="1">
      <c r="A2189" s="68"/>
      <c r="B2189" s="89">
        <v>270705</v>
      </c>
      <c r="C2189" s="141" t="s">
        <v>1924</v>
      </c>
      <c r="D2189" s="69" t="s">
        <v>39</v>
      </c>
      <c r="E2189" s="108"/>
    </row>
    <row r="2190" spans="1:5" ht="39.6" hidden="1">
      <c r="A2190" s="68"/>
      <c r="B2190" s="89">
        <v>270720</v>
      </c>
      <c r="C2190" s="141" t="s">
        <v>1925</v>
      </c>
      <c r="D2190" s="69" t="s">
        <v>39</v>
      </c>
      <c r="E2190" s="89"/>
    </row>
    <row r="2191" spans="1:5" ht="26.4" hidden="1">
      <c r="A2191" s="68"/>
      <c r="B2191" s="89">
        <v>270802</v>
      </c>
      <c r="C2191" s="141" t="s">
        <v>1926</v>
      </c>
      <c r="D2191" s="69" t="s">
        <v>969</v>
      </c>
      <c r="E2191" s="108"/>
    </row>
    <row r="2192" spans="1:5" hidden="1">
      <c r="A2192" s="68"/>
      <c r="B2192" s="89">
        <v>270804</v>
      </c>
      <c r="C2192" s="148" t="s">
        <v>1927</v>
      </c>
      <c r="D2192" s="69" t="s">
        <v>2285</v>
      </c>
      <c r="E2192" s="108"/>
    </row>
    <row r="2193" spans="1:5" hidden="1">
      <c r="A2193" s="68"/>
      <c r="B2193" s="89">
        <v>270805</v>
      </c>
      <c r="C2193" s="148" t="s">
        <v>1928</v>
      </c>
      <c r="D2193" s="69" t="s">
        <v>2285</v>
      </c>
      <c r="E2193" s="108"/>
    </row>
    <row r="2194" spans="1:5" hidden="1">
      <c r="A2194" s="68"/>
      <c r="B2194" s="89">
        <v>270806</v>
      </c>
      <c r="C2194" s="148" t="s">
        <v>1929</v>
      </c>
      <c r="D2194" s="69" t="s">
        <v>2285</v>
      </c>
      <c r="E2194" s="108"/>
    </row>
    <row r="2195" spans="1:5" hidden="1">
      <c r="A2195" s="68"/>
      <c r="B2195" s="89">
        <v>270807</v>
      </c>
      <c r="C2195" s="148" t="s">
        <v>1930</v>
      </c>
      <c r="D2195" s="69" t="s">
        <v>2285</v>
      </c>
      <c r="E2195" s="108"/>
    </row>
    <row r="2196" spans="1:5" hidden="1">
      <c r="A2196" s="68"/>
      <c r="B2196" s="89">
        <v>270808</v>
      </c>
      <c r="C2196" s="148" t="s">
        <v>1931</v>
      </c>
      <c r="D2196" s="69" t="s">
        <v>2285</v>
      </c>
      <c r="E2196" s="108"/>
    </row>
    <row r="2197" spans="1:5" hidden="1">
      <c r="A2197" s="68"/>
      <c r="B2197" s="89">
        <v>270809</v>
      </c>
      <c r="C2197" s="148" t="s">
        <v>1932</v>
      </c>
      <c r="D2197" s="69" t="s">
        <v>2285</v>
      </c>
      <c r="E2197" s="108"/>
    </row>
    <row r="2198" spans="1:5" hidden="1">
      <c r="A2198" s="68"/>
      <c r="B2198" s="89">
        <v>270810</v>
      </c>
      <c r="C2198" s="148" t="s">
        <v>1933</v>
      </c>
      <c r="D2198" s="69" t="s">
        <v>2285</v>
      </c>
      <c r="E2198" s="108"/>
    </row>
    <row r="2199" spans="1:5" hidden="1">
      <c r="A2199" s="68"/>
      <c r="B2199" s="89">
        <v>270811</v>
      </c>
      <c r="C2199" s="148" t="s">
        <v>1934</v>
      </c>
      <c r="D2199" s="69" t="s">
        <v>2285</v>
      </c>
      <c r="E2199" s="108"/>
    </row>
    <row r="2200" spans="1:5" ht="26.4" hidden="1">
      <c r="A2200" s="68"/>
      <c r="B2200" s="89">
        <v>270889</v>
      </c>
      <c r="C2200" s="148" t="s">
        <v>1935</v>
      </c>
      <c r="D2200" s="69" t="s">
        <v>969</v>
      </c>
      <c r="E2200" s="108"/>
    </row>
    <row r="2201" spans="1:5" ht="26.4" hidden="1">
      <c r="A2201" s="68"/>
      <c r="B2201" s="89">
        <v>270890</v>
      </c>
      <c r="C2201" s="148" t="s">
        <v>1936</v>
      </c>
      <c r="D2201" s="69" t="s">
        <v>969</v>
      </c>
      <c r="E2201" s="108"/>
    </row>
    <row r="2202" spans="1:5" ht="26.4" hidden="1">
      <c r="A2202" s="68"/>
      <c r="B2202" s="89">
        <v>270891</v>
      </c>
      <c r="C2202" s="148" t="s">
        <v>1937</v>
      </c>
      <c r="D2202" s="69" t="s">
        <v>969</v>
      </c>
      <c r="E2202" s="108"/>
    </row>
    <row r="2203" spans="1:5" ht="26.4" hidden="1">
      <c r="A2203" s="68"/>
      <c r="B2203" s="89">
        <v>270892</v>
      </c>
      <c r="C2203" s="148" t="s">
        <v>1938</v>
      </c>
      <c r="D2203" s="69" t="s">
        <v>969</v>
      </c>
      <c r="E2203" s="108"/>
    </row>
    <row r="2204" spans="1:5" ht="26.4" hidden="1">
      <c r="A2204" s="68"/>
      <c r="B2204" s="89">
        <v>271098</v>
      </c>
      <c r="C2204" s="148" t="s">
        <v>1939</v>
      </c>
      <c r="D2204" s="69" t="s">
        <v>969</v>
      </c>
      <c r="E2204" s="108"/>
    </row>
    <row r="2205" spans="1:5" ht="26.4" hidden="1">
      <c r="A2205" s="68"/>
      <c r="B2205" s="89">
        <v>271099</v>
      </c>
      <c r="C2205" s="148" t="s">
        <v>1940</v>
      </c>
      <c r="D2205" s="69" t="s">
        <v>969</v>
      </c>
      <c r="E2205" s="108"/>
    </row>
    <row r="2206" spans="1:5" ht="26.4" hidden="1">
      <c r="A2206" s="68"/>
      <c r="B2206" s="89">
        <v>271100</v>
      </c>
      <c r="C2206" s="148" t="s">
        <v>1941</v>
      </c>
      <c r="D2206" s="69" t="s">
        <v>969</v>
      </c>
      <c r="E2206" s="108"/>
    </row>
    <row r="2207" spans="1:5" ht="26.4" hidden="1">
      <c r="A2207" s="68"/>
      <c r="B2207" s="89">
        <v>271101</v>
      </c>
      <c r="C2207" s="148" t="s">
        <v>1942</v>
      </c>
      <c r="D2207" s="69" t="s">
        <v>969</v>
      </c>
      <c r="E2207" s="108"/>
    </row>
    <row r="2208" spans="1:5" ht="26.4" hidden="1">
      <c r="A2208" s="68"/>
      <c r="B2208" s="89">
        <v>271102</v>
      </c>
      <c r="C2208" s="148" t="s">
        <v>1943</v>
      </c>
      <c r="D2208" s="69" t="s">
        <v>969</v>
      </c>
      <c r="E2208" s="108"/>
    </row>
    <row r="2209" spans="1:5" hidden="1">
      <c r="A2209" s="68"/>
      <c r="B2209" s="89">
        <v>271103</v>
      </c>
      <c r="C2209" s="148" t="s">
        <v>1944</v>
      </c>
      <c r="D2209" s="69" t="s">
        <v>969</v>
      </c>
      <c r="E2209" s="108"/>
    </row>
    <row r="2210" spans="1:5" ht="26.4" hidden="1">
      <c r="A2210" s="68"/>
      <c r="B2210" s="89">
        <v>271105</v>
      </c>
      <c r="C2210" s="148" t="s">
        <v>1945</v>
      </c>
      <c r="D2210" s="69" t="s">
        <v>969</v>
      </c>
      <c r="E2210" s="108"/>
    </row>
    <row r="2211" spans="1:5" ht="26.4" hidden="1">
      <c r="A2211" s="68"/>
      <c r="B2211" s="89">
        <v>271106</v>
      </c>
      <c r="C2211" s="141" t="s">
        <v>1946</v>
      </c>
      <c r="D2211" s="69" t="s">
        <v>969</v>
      </c>
      <c r="E2211" s="108"/>
    </row>
    <row r="2212" spans="1:5" hidden="1">
      <c r="A2212" s="68"/>
      <c r="B2212" s="89">
        <v>271201</v>
      </c>
      <c r="C2212" s="141" t="s">
        <v>1947</v>
      </c>
      <c r="D2212" s="69" t="s">
        <v>2285</v>
      </c>
      <c r="E2212" s="108"/>
    </row>
    <row r="2213" spans="1:5" hidden="1">
      <c r="A2213" s="68"/>
      <c r="B2213" s="89">
        <v>271204</v>
      </c>
      <c r="C2213" s="141" t="s">
        <v>1948</v>
      </c>
      <c r="D2213" s="69" t="s">
        <v>2285</v>
      </c>
      <c r="E2213" s="108"/>
    </row>
    <row r="2214" spans="1:5" hidden="1">
      <c r="A2214" s="68"/>
      <c r="B2214" s="89">
        <v>271208</v>
      </c>
      <c r="C2214" s="141" t="s">
        <v>1949</v>
      </c>
      <c r="D2214" s="69" t="s">
        <v>2285</v>
      </c>
      <c r="E2214" s="108"/>
    </row>
    <row r="2215" spans="1:5" hidden="1">
      <c r="A2215" s="68"/>
      <c r="B2215" s="89">
        <v>271210</v>
      </c>
      <c r="C2215" s="141" t="s">
        <v>1950</v>
      </c>
      <c r="D2215" s="69" t="s">
        <v>11</v>
      </c>
      <c r="E2215" s="108"/>
    </row>
    <row r="2216" spans="1:5" ht="26.4" hidden="1">
      <c r="A2216" s="68"/>
      <c r="B2216" s="89">
        <v>271303</v>
      </c>
      <c r="C2216" s="141" t="s">
        <v>1951</v>
      </c>
      <c r="D2216" s="69" t="s">
        <v>39</v>
      </c>
      <c r="E2216" s="108"/>
    </row>
    <row r="2217" spans="1:5" hidden="1">
      <c r="A2217" s="68"/>
      <c r="B2217" s="89">
        <v>271304</v>
      </c>
      <c r="C2217" s="141" t="s">
        <v>1952</v>
      </c>
      <c r="D2217" s="69" t="s">
        <v>11</v>
      </c>
      <c r="E2217" s="120"/>
    </row>
    <row r="2218" spans="1:5" hidden="1">
      <c r="A2218" s="68"/>
      <c r="B2218" s="89">
        <v>271305</v>
      </c>
      <c r="C2218" s="141" t="s">
        <v>1953</v>
      </c>
      <c r="D2218" s="69" t="s">
        <v>39</v>
      </c>
      <c r="E2218" s="108"/>
    </row>
    <row r="2219" spans="1:5" hidden="1">
      <c r="A2219" s="68"/>
      <c r="B2219" s="89">
        <v>271306</v>
      </c>
      <c r="C2219" s="141" t="s">
        <v>1954</v>
      </c>
      <c r="D2219" s="69" t="s">
        <v>138</v>
      </c>
      <c r="E2219" s="108"/>
    </row>
    <row r="2220" spans="1:5" ht="26.4" hidden="1">
      <c r="A2220" s="68"/>
      <c r="B2220" s="89">
        <v>271307</v>
      </c>
      <c r="C2220" s="141" t="s">
        <v>1955</v>
      </c>
      <c r="D2220" s="69" t="s">
        <v>138</v>
      </c>
      <c r="E2220" s="108"/>
    </row>
    <row r="2221" spans="1:5" hidden="1">
      <c r="A2221" s="68"/>
      <c r="B2221" s="89">
        <v>271408</v>
      </c>
      <c r="C2221" s="141" t="s">
        <v>1956</v>
      </c>
      <c r="D2221" s="69" t="s">
        <v>39</v>
      </c>
      <c r="E2221" s="108"/>
    </row>
    <row r="2222" spans="1:5" hidden="1">
      <c r="A2222" s="68"/>
      <c r="B2222" s="89">
        <v>271409</v>
      </c>
      <c r="C2222" s="141" t="s">
        <v>1957</v>
      </c>
      <c r="D2222" s="69" t="s">
        <v>39</v>
      </c>
      <c r="E2222" s="108"/>
    </row>
    <row r="2223" spans="1:5" hidden="1">
      <c r="A2223" s="68"/>
      <c r="B2223" s="89">
        <v>271417</v>
      </c>
      <c r="C2223" s="141" t="s">
        <v>1958</v>
      </c>
      <c r="D2223" s="69" t="s">
        <v>39</v>
      </c>
      <c r="E2223" s="108"/>
    </row>
    <row r="2224" spans="1:5">
      <c r="A2224" s="178" t="s">
        <v>2436</v>
      </c>
      <c r="B2224" s="179">
        <v>271500</v>
      </c>
      <c r="C2224" s="180" t="s">
        <v>1959</v>
      </c>
      <c r="D2224" s="175" t="s">
        <v>1960</v>
      </c>
      <c r="E2224" s="109">
        <f>ROUND(SUM(E2226),2)</f>
        <v>68</v>
      </c>
    </row>
    <row r="2225" spans="1:5" ht="57">
      <c r="A2225" s="174"/>
      <c r="B2225" s="179"/>
      <c r="C2225" s="176" t="s">
        <v>2398</v>
      </c>
      <c r="D2225" s="175"/>
      <c r="E2225" s="109"/>
    </row>
    <row r="2226" spans="1:5">
      <c r="A2226" s="174"/>
      <c r="B2226" s="179"/>
      <c r="C2226" s="176" t="s">
        <v>2397</v>
      </c>
      <c r="D2226" s="177" t="s">
        <v>1960</v>
      </c>
      <c r="E2226" s="194">
        <f>4*8*22*0.85/8.8</f>
        <v>67.999999999999986</v>
      </c>
    </row>
    <row r="2227" spans="1:5">
      <c r="A2227" s="174"/>
      <c r="B2227" s="179"/>
      <c r="C2227" s="180"/>
      <c r="D2227" s="175"/>
      <c r="E2227" s="109"/>
    </row>
    <row r="2228" spans="1:5">
      <c r="A2228" s="178" t="s">
        <v>2437</v>
      </c>
      <c r="B2228" s="179">
        <v>271502</v>
      </c>
      <c r="C2228" s="180" t="s">
        <v>1961</v>
      </c>
      <c r="D2228" s="175" t="s">
        <v>1960</v>
      </c>
      <c r="E2228" s="109">
        <f>ROUND(SUM(E2230),2)</f>
        <v>68</v>
      </c>
    </row>
    <row r="2229" spans="1:5" ht="57">
      <c r="A2229" s="174"/>
      <c r="B2229" s="179"/>
      <c r="C2229" s="176" t="s">
        <v>2398</v>
      </c>
      <c r="D2229" s="175"/>
      <c r="E2229" s="109"/>
    </row>
    <row r="2230" spans="1:5">
      <c r="A2230" s="174"/>
      <c r="B2230" s="179"/>
      <c r="C2230" s="176" t="s">
        <v>2397</v>
      </c>
      <c r="D2230" s="177" t="s">
        <v>1960</v>
      </c>
      <c r="E2230" s="194">
        <f>4*8*22*0.85/8.8</f>
        <v>67.999999999999986</v>
      </c>
    </row>
    <row r="2231" spans="1:5">
      <c r="A2231" s="174"/>
      <c r="B2231" s="179"/>
      <c r="C2231" s="180"/>
      <c r="D2231" s="175"/>
      <c r="E2231" s="109"/>
    </row>
    <row r="2232" spans="1:5" ht="26.4" hidden="1">
      <c r="A2232" s="174"/>
      <c r="B2232" s="179">
        <v>271507</v>
      </c>
      <c r="C2232" s="180" t="s">
        <v>1962</v>
      </c>
      <c r="D2232" s="175" t="s">
        <v>2285</v>
      </c>
      <c r="E2232" s="109"/>
    </row>
    <row r="2233" spans="1:5" ht="26.4" hidden="1">
      <c r="A2233" s="174"/>
      <c r="B2233" s="179">
        <v>271508</v>
      </c>
      <c r="C2233" s="180" t="s">
        <v>1963</v>
      </c>
      <c r="D2233" s="175" t="s">
        <v>138</v>
      </c>
      <c r="E2233" s="109">
        <f>E2234</f>
        <v>0</v>
      </c>
    </row>
    <row r="2234" spans="1:5" ht="26.4" hidden="1">
      <c r="A2234" s="174"/>
      <c r="B2234" s="179">
        <v>271509</v>
      </c>
      <c r="C2234" s="180" t="s">
        <v>1964</v>
      </c>
      <c r="D2234" s="175" t="s">
        <v>138</v>
      </c>
      <c r="E2234" s="109"/>
    </row>
    <row r="2235" spans="1:5" hidden="1">
      <c r="A2235" s="174"/>
      <c r="B2235" s="179">
        <v>271605</v>
      </c>
      <c r="C2235" s="180" t="s">
        <v>1965</v>
      </c>
      <c r="D2235" s="175" t="s">
        <v>2285</v>
      </c>
      <c r="E2235" s="109"/>
    </row>
    <row r="2236" spans="1:5">
      <c r="A2236" s="178" t="s">
        <v>2438</v>
      </c>
      <c r="B2236" s="179">
        <v>271608</v>
      </c>
      <c r="C2236" s="180" t="s">
        <v>1966</v>
      </c>
      <c r="D2236" s="175" t="s">
        <v>11</v>
      </c>
      <c r="E2236" s="109">
        <f>ROUND(SUM(E2237),2)</f>
        <v>0.12</v>
      </c>
    </row>
    <row r="2237" spans="1:5">
      <c r="A2237" s="182"/>
      <c r="B2237" s="183"/>
      <c r="C2237" s="176" t="s">
        <v>2232</v>
      </c>
      <c r="D2237" s="177" t="s">
        <v>11</v>
      </c>
      <c r="E2237" s="194">
        <f>1.2*0.1</f>
        <v>0.12</v>
      </c>
    </row>
    <row r="2238" spans="1:5">
      <c r="A2238" s="174"/>
      <c r="B2238" s="179"/>
      <c r="C2238" s="180"/>
      <c r="D2238" s="175"/>
      <c r="E2238" s="109"/>
    </row>
    <row r="2239" spans="1:5" hidden="1">
      <c r="A2239" s="174"/>
      <c r="B2239" s="179">
        <v>271609</v>
      </c>
      <c r="C2239" s="180" t="s">
        <v>1967</v>
      </c>
      <c r="D2239" s="175" t="s">
        <v>11</v>
      </c>
      <c r="E2239" s="109"/>
    </row>
    <row r="2240" spans="1:5" hidden="1">
      <c r="A2240" s="174"/>
      <c r="B2240" s="179">
        <v>271701</v>
      </c>
      <c r="C2240" s="180" t="s">
        <v>1968</v>
      </c>
      <c r="D2240" s="175" t="s">
        <v>11</v>
      </c>
      <c r="E2240" s="109"/>
    </row>
    <row r="2241" spans="1:5" hidden="1">
      <c r="A2241" s="174"/>
      <c r="B2241" s="179">
        <v>271702</v>
      </c>
      <c r="C2241" s="180" t="s">
        <v>1969</v>
      </c>
      <c r="D2241" s="175" t="s">
        <v>11</v>
      </c>
      <c r="E2241" s="109"/>
    </row>
    <row r="2242" spans="1:5" ht="39.6" hidden="1">
      <c r="A2242" s="174"/>
      <c r="B2242" s="179">
        <v>271708</v>
      </c>
      <c r="C2242" s="180" t="s">
        <v>1970</v>
      </c>
      <c r="D2242" s="175" t="s">
        <v>39</v>
      </c>
      <c r="E2242" s="109"/>
    </row>
    <row r="2243" spans="1:5" ht="52.8" hidden="1">
      <c r="A2243" s="174"/>
      <c r="B2243" s="179">
        <v>271711</v>
      </c>
      <c r="C2243" s="180" t="s">
        <v>1971</v>
      </c>
      <c r="D2243" s="175" t="s">
        <v>39</v>
      </c>
      <c r="E2243" s="109"/>
    </row>
    <row r="2244" spans="1:5" ht="52.8" hidden="1">
      <c r="A2244" s="174"/>
      <c r="B2244" s="179">
        <v>271712</v>
      </c>
      <c r="C2244" s="180" t="s">
        <v>1972</v>
      </c>
      <c r="D2244" s="175" t="s">
        <v>39</v>
      </c>
      <c r="E2244" s="109"/>
    </row>
    <row r="2245" spans="1:5" ht="39.6" hidden="1">
      <c r="A2245" s="174"/>
      <c r="B2245" s="179">
        <v>271713</v>
      </c>
      <c r="C2245" s="180" t="s">
        <v>1973</v>
      </c>
      <c r="D2245" s="175" t="s">
        <v>138</v>
      </c>
      <c r="E2245" s="109"/>
    </row>
    <row r="2246" spans="1:5" ht="52.8" hidden="1">
      <c r="A2246" s="174"/>
      <c r="B2246" s="179">
        <v>271714</v>
      </c>
      <c r="C2246" s="180" t="s">
        <v>1974</v>
      </c>
      <c r="D2246" s="175" t="s">
        <v>39</v>
      </c>
      <c r="E2246" s="109"/>
    </row>
    <row r="2247" spans="1:5" ht="39.6" hidden="1">
      <c r="A2247" s="174"/>
      <c r="B2247" s="179">
        <v>271715</v>
      </c>
      <c r="C2247" s="180" t="s">
        <v>1975</v>
      </c>
      <c r="D2247" s="175" t="s">
        <v>39</v>
      </c>
      <c r="E2247" s="109"/>
    </row>
    <row r="2248" spans="1:5" hidden="1">
      <c r="A2248" s="174"/>
      <c r="B2248" s="179">
        <v>271716</v>
      </c>
      <c r="C2248" s="180" t="s">
        <v>1976</v>
      </c>
      <c r="D2248" s="175" t="s">
        <v>11</v>
      </c>
      <c r="E2248" s="109"/>
    </row>
    <row r="2249" spans="1:5" hidden="1">
      <c r="A2249" s="174"/>
      <c r="B2249" s="179">
        <v>271717</v>
      </c>
      <c r="C2249" s="180" t="s">
        <v>1977</v>
      </c>
      <c r="D2249" s="175" t="s">
        <v>11</v>
      </c>
      <c r="E2249" s="109"/>
    </row>
    <row r="2250" spans="1:5" hidden="1">
      <c r="A2250" s="174"/>
      <c r="B2250" s="179">
        <v>271718</v>
      </c>
      <c r="C2250" s="180" t="s">
        <v>1978</v>
      </c>
      <c r="D2250" s="175" t="s">
        <v>11</v>
      </c>
      <c r="E2250" s="109"/>
    </row>
    <row r="2251" spans="1:5" hidden="1">
      <c r="A2251" s="174"/>
      <c r="B2251" s="179">
        <v>271801</v>
      </c>
      <c r="C2251" s="180" t="s">
        <v>1979</v>
      </c>
      <c r="D2251" s="175" t="s">
        <v>11</v>
      </c>
      <c r="E2251" s="109"/>
    </row>
    <row r="2252" spans="1:5" hidden="1">
      <c r="A2252" s="174"/>
      <c r="B2252" s="179">
        <v>271802</v>
      </c>
      <c r="C2252" s="180" t="s">
        <v>1980</v>
      </c>
      <c r="D2252" s="175" t="s">
        <v>11</v>
      </c>
      <c r="E2252" s="109"/>
    </row>
    <row r="2253" spans="1:5" hidden="1">
      <c r="A2253" s="174"/>
      <c r="B2253" s="179">
        <v>271803</v>
      </c>
      <c r="C2253" s="180" t="s">
        <v>1981</v>
      </c>
      <c r="D2253" s="175" t="s">
        <v>11</v>
      </c>
      <c r="E2253" s="109"/>
    </row>
    <row r="2254" spans="1:5" hidden="1">
      <c r="A2254" s="174"/>
      <c r="B2254" s="179">
        <v>271850</v>
      </c>
      <c r="C2254" s="180" t="s">
        <v>1982</v>
      </c>
      <c r="D2254" s="175" t="s">
        <v>39</v>
      </c>
      <c r="E2254" s="109"/>
    </row>
    <row r="2255" spans="1:5" hidden="1">
      <c r="A2255" s="174"/>
      <c r="B2255" s="179">
        <v>271851</v>
      </c>
      <c r="C2255" s="180" t="s">
        <v>1983</v>
      </c>
      <c r="D2255" s="175" t="s">
        <v>39</v>
      </c>
      <c r="E2255" s="109"/>
    </row>
    <row r="2256" spans="1:5" hidden="1">
      <c r="A2256" s="174"/>
      <c r="B2256" s="179">
        <v>271852</v>
      </c>
      <c r="C2256" s="180" t="s">
        <v>1984</v>
      </c>
      <c r="D2256" s="175" t="s">
        <v>39</v>
      </c>
      <c r="E2256" s="109"/>
    </row>
    <row r="2257" spans="1:5" hidden="1">
      <c r="A2257" s="174"/>
      <c r="B2257" s="179">
        <v>271853</v>
      </c>
      <c r="C2257" s="180" t="s">
        <v>1985</v>
      </c>
      <c r="D2257" s="175" t="s">
        <v>39</v>
      </c>
      <c r="E2257" s="109"/>
    </row>
    <row r="2258" spans="1:5" hidden="1">
      <c r="A2258" s="174"/>
      <c r="B2258" s="179">
        <v>271900</v>
      </c>
      <c r="C2258" s="180" t="s">
        <v>1986</v>
      </c>
      <c r="D2258" s="175" t="s">
        <v>11</v>
      </c>
      <c r="E2258" s="109"/>
    </row>
    <row r="2259" spans="1:5">
      <c r="A2259" s="178" t="s">
        <v>2439</v>
      </c>
      <c r="B2259" s="179" t="s">
        <v>2229</v>
      </c>
      <c r="C2259" s="180" t="s">
        <v>2242</v>
      </c>
      <c r="D2259" s="175" t="s">
        <v>11</v>
      </c>
      <c r="E2259" s="109">
        <f>ROUND(SUM(E2261:E2265),2)</f>
        <v>3.65</v>
      </c>
    </row>
    <row r="2260" spans="1:5">
      <c r="A2260" s="174"/>
      <c r="B2260" s="179"/>
      <c r="C2260" s="184" t="s">
        <v>2245</v>
      </c>
      <c r="D2260" s="175"/>
      <c r="E2260" s="109"/>
    </row>
    <row r="2261" spans="1:5" ht="22.8">
      <c r="A2261" s="182"/>
      <c r="B2261" s="183"/>
      <c r="C2261" s="176" t="s">
        <v>2247</v>
      </c>
      <c r="D2261" s="177" t="s">
        <v>11</v>
      </c>
      <c r="E2261" s="194">
        <f>0.6*0.76*2</f>
        <v>0.91199999999999992</v>
      </c>
    </row>
    <row r="2262" spans="1:5" ht="22.8">
      <c r="A2262" s="182"/>
      <c r="B2262" s="183"/>
      <c r="C2262" s="176" t="s">
        <v>2249</v>
      </c>
      <c r="D2262" s="177" t="s">
        <v>11</v>
      </c>
      <c r="E2262" s="194">
        <f>0.6*0.76</f>
        <v>0.45599999999999996</v>
      </c>
    </row>
    <row r="2263" spans="1:5" ht="22.8">
      <c r="A2263" s="182"/>
      <c r="B2263" s="183"/>
      <c r="C2263" s="176" t="s">
        <v>2250</v>
      </c>
      <c r="D2263" s="177" t="s">
        <v>11</v>
      </c>
      <c r="E2263" s="194">
        <f>0.6*0.76</f>
        <v>0.45599999999999996</v>
      </c>
    </row>
    <row r="2264" spans="1:5" ht="22.8">
      <c r="A2264" s="182"/>
      <c r="B2264" s="183"/>
      <c r="C2264" s="176" t="s">
        <v>2351</v>
      </c>
      <c r="D2264" s="177" t="s">
        <v>11</v>
      </c>
      <c r="E2264" s="194">
        <f>0.6*0.76*2</f>
        <v>0.91199999999999992</v>
      </c>
    </row>
    <row r="2265" spans="1:5" ht="22.8">
      <c r="A2265" s="182"/>
      <c r="B2265" s="183"/>
      <c r="C2265" s="176" t="s">
        <v>2251</v>
      </c>
      <c r="D2265" s="177" t="s">
        <v>11</v>
      </c>
      <c r="E2265" s="194">
        <f>0.6*0.76*2</f>
        <v>0.91199999999999992</v>
      </c>
    </row>
    <row r="2266" spans="1:5">
      <c r="A2266" s="182"/>
      <c r="B2266" s="183"/>
      <c r="C2266" s="176"/>
      <c r="D2266" s="177"/>
      <c r="E2266" s="194"/>
    </row>
    <row r="2267" spans="1:5">
      <c r="A2267" s="178" t="s">
        <v>2440</v>
      </c>
      <c r="B2267" s="179" t="s">
        <v>2243</v>
      </c>
      <c r="C2267" s="208" t="s">
        <v>2360</v>
      </c>
      <c r="D2267" s="175" t="s">
        <v>2285</v>
      </c>
      <c r="E2267" s="109">
        <f>ROUND(SUM(E2269:E2271),2)</f>
        <v>4</v>
      </c>
    </row>
    <row r="2268" spans="1:5">
      <c r="A2268" s="182"/>
      <c r="B2268" s="183"/>
      <c r="C2268" s="184" t="s">
        <v>2245</v>
      </c>
      <c r="D2268" s="177"/>
      <c r="E2268" s="194"/>
    </row>
    <row r="2269" spans="1:5">
      <c r="A2269" s="182"/>
      <c r="B2269" s="183"/>
      <c r="C2269" s="176" t="s">
        <v>2244</v>
      </c>
      <c r="D2269" s="177" t="s">
        <v>1993</v>
      </c>
      <c r="E2269" s="194">
        <v>2</v>
      </c>
    </row>
    <row r="2270" spans="1:5">
      <c r="A2270" s="182"/>
      <c r="B2270" s="183"/>
      <c r="C2270" s="176" t="s">
        <v>2246</v>
      </c>
      <c r="D2270" s="177" t="s">
        <v>1993</v>
      </c>
      <c r="E2270" s="194">
        <v>1</v>
      </c>
    </row>
    <row r="2271" spans="1:5">
      <c r="A2271" s="182"/>
      <c r="B2271" s="183"/>
      <c r="C2271" s="176" t="s">
        <v>2248</v>
      </c>
      <c r="D2271" s="177" t="s">
        <v>1993</v>
      </c>
      <c r="E2271" s="194">
        <v>1</v>
      </c>
    </row>
    <row r="2272" spans="1:5">
      <c r="A2272" s="221"/>
      <c r="B2272" s="179"/>
      <c r="C2272" s="180"/>
      <c r="D2272" s="175"/>
      <c r="E2272" s="109"/>
    </row>
    <row r="2273" spans="1:6" ht="26.4">
      <c r="A2273" s="222" t="s">
        <v>2441</v>
      </c>
      <c r="B2273" s="179" t="s">
        <v>2252</v>
      </c>
      <c r="C2273" s="180" t="s">
        <v>2253</v>
      </c>
      <c r="D2273" s="175" t="s">
        <v>1995</v>
      </c>
      <c r="E2273" s="109">
        <f>ROUND(E2274,2)</f>
        <v>7.4</v>
      </c>
    </row>
    <row r="2274" spans="1:6" ht="22.8">
      <c r="A2274" s="223"/>
      <c r="B2274" s="183"/>
      <c r="C2274" s="176" t="s">
        <v>2734</v>
      </c>
      <c r="D2274" s="177" t="s">
        <v>1995</v>
      </c>
      <c r="E2274" s="194">
        <f>1.6+2.1+1.6+2.1</f>
        <v>7.4</v>
      </c>
    </row>
    <row r="2275" spans="1:6">
      <c r="A2275" s="221"/>
      <c r="B2275" s="179"/>
      <c r="C2275" s="180"/>
      <c r="D2275" s="175"/>
      <c r="E2275" s="109"/>
    </row>
    <row r="2276" spans="1:6" ht="26.4">
      <c r="A2276" s="222" t="s">
        <v>2442</v>
      </c>
      <c r="B2276" s="209" t="s">
        <v>2264</v>
      </c>
      <c r="C2276" s="208" t="s">
        <v>2735</v>
      </c>
      <c r="D2276" s="175" t="s">
        <v>1993</v>
      </c>
      <c r="E2276" s="109">
        <f>ROUND(E2277,2)</f>
        <v>1</v>
      </c>
      <c r="F2276" s="103"/>
    </row>
    <row r="2277" spans="1:6">
      <c r="A2277" s="223"/>
      <c r="B2277" s="183"/>
      <c r="C2277" s="176" t="s">
        <v>2258</v>
      </c>
      <c r="D2277" s="177" t="s">
        <v>1993</v>
      </c>
      <c r="E2277" s="194">
        <v>1</v>
      </c>
    </row>
    <row r="2278" spans="1:6">
      <c r="A2278" s="221"/>
      <c r="B2278" s="179"/>
      <c r="C2278" s="180"/>
      <c r="D2278" s="175"/>
      <c r="E2278" s="109"/>
    </row>
    <row r="2279" spans="1:6" hidden="1">
      <c r="A2279" s="222"/>
      <c r="B2279" s="209"/>
      <c r="C2279" s="208"/>
      <c r="D2279" s="175"/>
      <c r="E2279" s="109"/>
      <c r="F2279" s="103"/>
    </row>
    <row r="2280" spans="1:6" hidden="1">
      <c r="A2280" s="223"/>
      <c r="B2280" s="183"/>
      <c r="C2280" s="176"/>
      <c r="D2280" s="177"/>
      <c r="E2280" s="194"/>
    </row>
    <row r="2281" spans="1:6" hidden="1">
      <c r="A2281" s="221"/>
      <c r="B2281" s="179"/>
      <c r="C2281" s="180"/>
      <c r="D2281" s="175"/>
      <c r="E2281" s="109"/>
    </row>
    <row r="2282" spans="1:6">
      <c r="A2282" s="222" t="s">
        <v>2443</v>
      </c>
      <c r="B2282" s="209" t="s">
        <v>2323</v>
      </c>
      <c r="C2282" s="208" t="s">
        <v>2409</v>
      </c>
      <c r="D2282" s="175" t="s">
        <v>2151</v>
      </c>
      <c r="E2282" s="109">
        <f>ROUND(SUM(E2284:E2286),2)</f>
        <v>10.08</v>
      </c>
      <c r="F2282" s="103"/>
    </row>
    <row r="2283" spans="1:6">
      <c r="A2283" s="223"/>
      <c r="B2283" s="183"/>
      <c r="C2283" s="184" t="s">
        <v>2245</v>
      </c>
      <c r="D2283" s="177"/>
      <c r="E2283" s="194"/>
    </row>
    <row r="2284" spans="1:6" ht="22.8">
      <c r="A2284" s="223"/>
      <c r="B2284" s="183"/>
      <c r="C2284" s="176" t="s">
        <v>2265</v>
      </c>
      <c r="D2284" s="177" t="s">
        <v>2151</v>
      </c>
      <c r="E2284" s="194">
        <f>1.6*2.1</f>
        <v>3.3600000000000003</v>
      </c>
    </row>
    <row r="2285" spans="1:6">
      <c r="A2285" s="221"/>
      <c r="B2285" s="179"/>
      <c r="C2285" s="176" t="s">
        <v>2266</v>
      </c>
      <c r="D2285" s="177" t="s">
        <v>2151</v>
      </c>
      <c r="E2285" s="194">
        <f>1.6*2.1</f>
        <v>3.3600000000000003</v>
      </c>
    </row>
    <row r="2286" spans="1:6">
      <c r="A2286" s="221"/>
      <c r="B2286" s="179"/>
      <c r="C2286" s="176" t="s">
        <v>2715</v>
      </c>
      <c r="D2286" s="177" t="s">
        <v>2151</v>
      </c>
      <c r="E2286" s="194">
        <f>1.6*2.1</f>
        <v>3.3600000000000003</v>
      </c>
    </row>
    <row r="2287" spans="1:6">
      <c r="A2287" s="221"/>
      <c r="B2287" s="179"/>
      <c r="C2287" s="176"/>
      <c r="D2287" s="177"/>
      <c r="E2287" s="194"/>
    </row>
    <row r="2288" spans="1:6">
      <c r="A2288" s="222" t="s">
        <v>2444</v>
      </c>
      <c r="B2288" s="209" t="s">
        <v>2455</v>
      </c>
      <c r="C2288" s="208" t="s">
        <v>2342</v>
      </c>
      <c r="D2288" s="224" t="s">
        <v>1993</v>
      </c>
      <c r="E2288" s="109">
        <f>ROUND(SUM(E2290:E2292),2)</f>
        <v>3</v>
      </c>
    </row>
    <row r="2289" spans="1:5">
      <c r="A2289" s="223"/>
      <c r="B2289" s="183"/>
      <c r="C2289" s="184" t="s">
        <v>2245</v>
      </c>
      <c r="D2289" s="177"/>
      <c r="E2289" s="194"/>
    </row>
    <row r="2290" spans="1:5">
      <c r="A2290" s="223"/>
      <c r="B2290" s="183"/>
      <c r="C2290" s="176" t="s">
        <v>2343</v>
      </c>
      <c r="D2290" s="177" t="s">
        <v>2145</v>
      </c>
      <c r="E2290" s="194">
        <v>1</v>
      </c>
    </row>
    <row r="2291" spans="1:5">
      <c r="A2291" s="223"/>
      <c r="B2291" s="183"/>
      <c r="C2291" s="176" t="s">
        <v>2344</v>
      </c>
      <c r="D2291" s="177" t="s">
        <v>2145</v>
      </c>
      <c r="E2291" s="194">
        <v>1</v>
      </c>
    </row>
    <row r="2292" spans="1:5">
      <c r="A2292" s="223"/>
      <c r="B2292" s="183"/>
      <c r="C2292" s="176" t="s">
        <v>2714</v>
      </c>
      <c r="D2292" s="177" t="s">
        <v>2145</v>
      </c>
      <c r="E2292" s="194">
        <v>1</v>
      </c>
    </row>
    <row r="2293" spans="1:5">
      <c r="A2293" s="221"/>
      <c r="B2293" s="179"/>
      <c r="C2293" s="180"/>
      <c r="D2293" s="175"/>
      <c r="E2293" s="109"/>
    </row>
    <row r="2294" spans="1:5">
      <c r="A2294" s="222" t="s">
        <v>2445</v>
      </c>
      <c r="B2294" s="209" t="s">
        <v>2270</v>
      </c>
      <c r="C2294" s="208" t="s">
        <v>2604</v>
      </c>
      <c r="D2294" s="224" t="s">
        <v>1993</v>
      </c>
      <c r="E2294" s="109">
        <f>ROUND(SUM(E2296:E2298),2)</f>
        <v>4</v>
      </c>
    </row>
    <row r="2295" spans="1:5">
      <c r="A2295" s="223"/>
      <c r="B2295" s="183"/>
      <c r="C2295" s="184" t="s">
        <v>2245</v>
      </c>
      <c r="D2295" s="177"/>
      <c r="E2295" s="194"/>
    </row>
    <row r="2296" spans="1:5">
      <c r="A2296" s="223"/>
      <c r="B2296" s="183"/>
      <c r="C2296" s="176" t="s">
        <v>2343</v>
      </c>
      <c r="D2296" s="177" t="s">
        <v>2145</v>
      </c>
      <c r="E2296" s="194">
        <v>2</v>
      </c>
    </row>
    <row r="2297" spans="1:5">
      <c r="A2297" s="223"/>
      <c r="B2297" s="183"/>
      <c r="C2297" s="176" t="s">
        <v>2629</v>
      </c>
      <c r="D2297" s="177" t="s">
        <v>2145</v>
      </c>
      <c r="E2297" s="194">
        <v>1</v>
      </c>
    </row>
    <row r="2298" spans="1:5">
      <c r="A2298" s="221"/>
      <c r="B2298" s="179"/>
      <c r="C2298" s="176" t="s">
        <v>2381</v>
      </c>
      <c r="D2298" s="177" t="s">
        <v>2145</v>
      </c>
      <c r="E2298" s="194">
        <v>1</v>
      </c>
    </row>
  </sheetData>
  <mergeCells count="3">
    <mergeCell ref="A1:E1"/>
    <mergeCell ref="B3:E3"/>
    <mergeCell ref="B4:E4"/>
  </mergeCells>
  <phoneticPr fontId="40" type="noConversion"/>
  <pageMargins left="0.51181102362204722" right="0.51181102362204722" top="0.98425196850393704" bottom="0.78740157480314965" header="0.31496062992125984" footer="0.31496062992125984"/>
  <pageSetup paperSize="9" scale="76" fitToHeight="0" orientation="portrait" r:id="rId1"/>
  <headerFooter>
    <oddHeader>&amp;C&amp;G</oddHeader>
    <oddFooter>&amp;L&amp;G&amp;CPágina &amp;P de &amp;N&amp;R_______________________________________
Lorena Araújo Silva
Eng. Civil CREA 1015611540D -GO</oddFooter>
  </headerFooter>
  <ignoredErrors>
    <ignoredError sqref="E152 E18 E1962" formula="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D07F4F-0F5E-4E28-B8FD-1E0C16F97AE1}">
  <sheetPr>
    <pageSetUpPr fitToPage="1"/>
  </sheetPr>
  <dimension ref="A1:P102"/>
  <sheetViews>
    <sheetView zoomScale="90" zoomScaleNormal="90" workbookViewId="0">
      <selection activeCell="N19" sqref="N19"/>
    </sheetView>
  </sheetViews>
  <sheetFormatPr defaultRowHeight="14.4"/>
  <cols>
    <col min="1" max="1" width="9.33203125" customWidth="1"/>
    <col min="2" max="2" width="10.88671875" customWidth="1"/>
    <col min="3" max="3" width="13.33203125" customWidth="1"/>
    <col min="4" max="4" width="66.6640625" bestFit="1" customWidth="1"/>
    <col min="5" max="5" width="5.5546875" bestFit="1" customWidth="1"/>
    <col min="6" max="6" width="11.109375" customWidth="1"/>
    <col min="7" max="7" width="11.5546875" bestFit="1" customWidth="1"/>
    <col min="8" max="11" width="11.109375" customWidth="1"/>
    <col min="12" max="12" width="12.5546875" customWidth="1"/>
    <col min="13" max="13" width="12.6640625" customWidth="1"/>
    <col min="14" max="14" width="13.88671875" customWidth="1"/>
    <col min="15" max="15" width="13.88671875" style="49" customWidth="1"/>
    <col min="16" max="16" width="11.33203125" style="58" hidden="1" customWidth="1"/>
  </cols>
  <sheetData>
    <row r="1" spans="1:15" ht="16.2" thickBot="1">
      <c r="A1" s="463" t="s">
        <v>1987</v>
      </c>
      <c r="B1" s="464"/>
      <c r="C1" s="464"/>
      <c r="D1" s="464"/>
      <c r="E1" s="464"/>
      <c r="F1" s="464"/>
      <c r="G1" s="464"/>
      <c r="H1" s="464"/>
      <c r="I1" s="464"/>
      <c r="J1" s="464"/>
      <c r="K1" s="464"/>
      <c r="L1" s="464"/>
      <c r="M1" s="464"/>
      <c r="N1" s="465"/>
      <c r="O1" s="418"/>
    </row>
    <row r="2" spans="1:15" ht="16.2" thickBot="1">
      <c r="A2" s="300"/>
      <c r="B2" s="300"/>
      <c r="C2" s="300"/>
      <c r="D2" s="301"/>
      <c r="E2" s="300"/>
      <c r="F2" s="300"/>
      <c r="G2" s="300"/>
      <c r="H2" s="300"/>
      <c r="I2" s="300"/>
      <c r="J2" s="300"/>
      <c r="K2" s="50"/>
      <c r="L2" s="50"/>
      <c r="M2" s="50"/>
      <c r="N2" s="302"/>
      <c r="O2" s="419"/>
    </row>
    <row r="3" spans="1:15">
      <c r="A3" s="303" t="s">
        <v>1</v>
      </c>
      <c r="B3" s="466" t="s">
        <v>2408</v>
      </c>
      <c r="C3" s="466"/>
      <c r="D3" s="466"/>
      <c r="E3" s="466"/>
      <c r="F3" s="466"/>
      <c r="G3" s="466"/>
      <c r="H3" s="466"/>
      <c r="I3" s="466"/>
      <c r="J3" s="466"/>
      <c r="K3" s="466"/>
      <c r="L3" s="466"/>
      <c r="M3" s="466"/>
      <c r="N3" s="467"/>
      <c r="O3" s="420"/>
    </row>
    <row r="4" spans="1:15">
      <c r="A4" s="304" t="s">
        <v>2</v>
      </c>
      <c r="B4" s="468" t="s">
        <v>2387</v>
      </c>
      <c r="C4" s="468"/>
      <c r="D4" s="468"/>
      <c r="E4" s="468"/>
      <c r="F4" s="468"/>
      <c r="G4" s="468"/>
      <c r="H4" s="468"/>
      <c r="I4" s="468"/>
      <c r="J4" s="468"/>
      <c r="K4" s="468"/>
      <c r="L4" s="468"/>
      <c r="M4" s="468"/>
      <c r="N4" s="468"/>
      <c r="O4" s="420"/>
    </row>
    <row r="5" spans="1:15" ht="15" thickBot="1">
      <c r="A5" s="305" t="s">
        <v>2457</v>
      </c>
      <c r="B5" s="469">
        <v>45084</v>
      </c>
      <c r="C5" s="469"/>
      <c r="D5" s="469"/>
      <c r="E5" s="469"/>
      <c r="F5" s="469"/>
      <c r="G5" s="469"/>
      <c r="H5" s="469"/>
      <c r="I5" s="469"/>
      <c r="J5" s="469"/>
      <c r="K5" s="469"/>
      <c r="L5" s="469"/>
      <c r="M5" s="469"/>
      <c r="N5" s="470"/>
      <c r="O5" s="421"/>
    </row>
    <row r="6" spans="1:15">
      <c r="A6" s="306"/>
      <c r="B6" s="307"/>
      <c r="C6" s="307"/>
      <c r="D6" s="308"/>
      <c r="E6" s="307"/>
      <c r="F6" s="307"/>
      <c r="G6" s="307"/>
      <c r="H6" s="307"/>
      <c r="I6" s="307"/>
      <c r="J6" s="307"/>
      <c r="K6" s="50"/>
      <c r="L6" s="50"/>
      <c r="M6" s="50"/>
      <c r="N6" s="302"/>
      <c r="O6" s="419"/>
    </row>
    <row r="7" spans="1:15">
      <c r="A7" s="309" t="s">
        <v>1988</v>
      </c>
      <c r="B7" s="310"/>
      <c r="C7" s="310"/>
      <c r="D7" s="308"/>
      <c r="E7" s="307"/>
      <c r="F7" s="307"/>
      <c r="G7" s="307"/>
      <c r="H7" s="307"/>
      <c r="I7" s="307"/>
      <c r="J7" s="307"/>
      <c r="K7" s="50"/>
      <c r="L7" s="50"/>
      <c r="M7" s="50"/>
      <c r="N7" s="302"/>
      <c r="O7" s="419"/>
    </row>
    <row r="8" spans="1:15" ht="15.6">
      <c r="A8" s="311" t="s">
        <v>2469</v>
      </c>
      <c r="B8" s="312"/>
      <c r="C8" s="313"/>
      <c r="D8" s="308"/>
      <c r="E8" s="307"/>
      <c r="F8" s="307"/>
      <c r="G8" s="307"/>
      <c r="H8" s="307"/>
      <c r="I8" s="307"/>
      <c r="J8" s="307"/>
      <c r="K8" s="50"/>
      <c r="L8" s="50"/>
      <c r="M8" s="50"/>
      <c r="N8" s="302"/>
      <c r="O8" s="419"/>
    </row>
    <row r="9" spans="1:15" ht="15">
      <c r="A9" s="311" t="s">
        <v>2458</v>
      </c>
      <c r="B9" s="314"/>
      <c r="C9" s="313"/>
      <c r="D9" s="308"/>
      <c r="E9" s="307"/>
      <c r="F9" s="307"/>
      <c r="G9" s="307"/>
      <c r="H9" s="471"/>
      <c r="I9" s="471"/>
      <c r="J9" s="316"/>
      <c r="K9" s="50"/>
      <c r="L9" s="50"/>
      <c r="M9" s="50"/>
      <c r="N9" s="302"/>
      <c r="O9" s="419"/>
    </row>
    <row r="10" spans="1:15" ht="15">
      <c r="A10" s="311"/>
      <c r="B10" s="314"/>
      <c r="C10" s="313"/>
      <c r="D10" s="308"/>
      <c r="E10" s="307"/>
      <c r="F10" s="307"/>
      <c r="G10" s="307"/>
      <c r="H10" s="315"/>
      <c r="I10" s="315"/>
      <c r="J10" s="316"/>
      <c r="K10" s="50"/>
      <c r="L10" s="50"/>
      <c r="M10" s="50"/>
      <c r="N10" s="302"/>
      <c r="O10" s="419"/>
    </row>
    <row r="11" spans="1:15" ht="15">
      <c r="A11" s="309" t="s">
        <v>1990</v>
      </c>
      <c r="B11" s="314"/>
      <c r="C11" s="313"/>
      <c r="D11" s="308"/>
      <c r="E11" s="307"/>
      <c r="F11" s="307"/>
      <c r="G11" s="307"/>
      <c r="H11" s="315"/>
      <c r="I11" s="315"/>
      <c r="J11" s="316"/>
      <c r="K11" s="50"/>
      <c r="L11" s="462" t="s">
        <v>1989</v>
      </c>
      <c r="M11" s="462"/>
      <c r="N11" s="317">
        <f>M97</f>
        <v>60959.839999999997</v>
      </c>
      <c r="O11" s="422"/>
    </row>
    <row r="12" spans="1:15" ht="15">
      <c r="A12" s="311" t="s">
        <v>2470</v>
      </c>
      <c r="B12" s="314"/>
      <c r="C12" s="313"/>
      <c r="D12" s="308"/>
      <c r="E12" s="307"/>
      <c r="F12" s="307"/>
      <c r="G12" s="307"/>
      <c r="H12" s="315"/>
      <c r="I12" s="315"/>
      <c r="J12" s="316"/>
      <c r="K12" s="50"/>
      <c r="L12" s="462" t="s">
        <v>2745</v>
      </c>
      <c r="M12" s="462"/>
      <c r="N12" s="318">
        <f>'[1]Demonstrativo BDI'!G16</f>
        <v>0.25919999999999999</v>
      </c>
      <c r="O12" s="423"/>
    </row>
    <row r="13" spans="1:15" ht="15">
      <c r="A13" s="311" t="s">
        <v>2471</v>
      </c>
      <c r="B13" s="319"/>
      <c r="C13" s="313"/>
      <c r="D13" s="308"/>
      <c r="E13" s="307"/>
      <c r="F13" s="307"/>
      <c r="G13" s="307"/>
      <c r="H13" s="471"/>
      <c r="I13" s="471"/>
      <c r="J13" s="320"/>
      <c r="K13" s="50"/>
      <c r="L13" s="474"/>
      <c r="M13" s="474"/>
      <c r="N13" s="453"/>
      <c r="O13" s="423"/>
    </row>
    <row r="14" spans="1:15">
      <c r="A14" s="309"/>
      <c r="B14" s="310"/>
      <c r="C14" s="310"/>
      <c r="D14" s="308"/>
      <c r="E14" s="307"/>
      <c r="F14" s="307"/>
      <c r="G14" s="307"/>
      <c r="H14" s="471"/>
      <c r="I14" s="471"/>
      <c r="J14" s="320"/>
      <c r="K14" s="50"/>
      <c r="L14" s="50"/>
      <c r="M14" s="50"/>
      <c r="N14" s="302"/>
      <c r="O14" s="419"/>
    </row>
    <row r="15" spans="1:15">
      <c r="A15" s="321"/>
      <c r="B15" s="321"/>
      <c r="C15" s="321"/>
      <c r="D15" s="322"/>
      <c r="E15" s="472"/>
      <c r="F15" s="472"/>
      <c r="G15" s="472"/>
      <c r="H15" s="473"/>
      <c r="I15" s="473"/>
      <c r="J15" s="473"/>
      <c r="K15" s="473"/>
      <c r="L15" s="473"/>
      <c r="M15" s="473"/>
      <c r="N15" s="473"/>
      <c r="O15" s="424"/>
    </row>
    <row r="16" spans="1:15">
      <c r="A16" s="475" t="s">
        <v>2459</v>
      </c>
      <c r="B16" s="475" t="s">
        <v>2460</v>
      </c>
      <c r="C16" s="475" t="s">
        <v>2461</v>
      </c>
      <c r="D16" s="475" t="s">
        <v>2462</v>
      </c>
      <c r="E16" s="475" t="s">
        <v>2147</v>
      </c>
      <c r="F16" s="475" t="s">
        <v>2463</v>
      </c>
      <c r="G16" s="475" t="s">
        <v>2464</v>
      </c>
      <c r="H16" s="479" t="s">
        <v>2465</v>
      </c>
      <c r="I16" s="479"/>
      <c r="J16" s="479"/>
      <c r="K16" s="479" t="s">
        <v>2022</v>
      </c>
      <c r="L16" s="479"/>
      <c r="M16" s="479"/>
      <c r="N16" s="475" t="s">
        <v>2466</v>
      </c>
      <c r="O16" s="425"/>
    </row>
    <row r="17" spans="1:16">
      <c r="A17" s="475"/>
      <c r="B17" s="475"/>
      <c r="C17" s="475"/>
      <c r="D17" s="475"/>
      <c r="E17" s="475"/>
      <c r="F17" s="475"/>
      <c r="G17" s="475"/>
      <c r="H17" s="323" t="s">
        <v>2467</v>
      </c>
      <c r="I17" s="323" t="s">
        <v>2468</v>
      </c>
      <c r="J17" s="323" t="s">
        <v>2022</v>
      </c>
      <c r="K17" s="323" t="s">
        <v>2467</v>
      </c>
      <c r="L17" s="323" t="s">
        <v>2468</v>
      </c>
      <c r="M17" s="323" t="s">
        <v>2022</v>
      </c>
      <c r="N17" s="475"/>
      <c r="O17" s="425"/>
    </row>
    <row r="18" spans="1:16">
      <c r="A18" s="377" t="s">
        <v>2630</v>
      </c>
      <c r="B18" s="377"/>
      <c r="C18" s="377"/>
      <c r="D18" s="383" t="s">
        <v>8</v>
      </c>
      <c r="E18" s="378"/>
      <c r="F18" s="377"/>
      <c r="G18" s="378"/>
      <c r="H18" s="378"/>
      <c r="I18" s="378"/>
      <c r="J18" s="378"/>
      <c r="K18" s="378"/>
      <c r="L18" s="378"/>
      <c r="M18" s="379">
        <f>ROUND((SUM(M19:M40)),2)</f>
        <v>6312.55</v>
      </c>
      <c r="N18" s="380">
        <f t="shared" ref="N18:N49" si="0">M18 / $M$97</f>
        <v>0.10355260118792964</v>
      </c>
      <c r="O18" s="426"/>
    </row>
    <row r="19" spans="1:16" ht="26.4">
      <c r="A19" s="351" t="s">
        <v>2631</v>
      </c>
      <c r="B19" s="351">
        <v>20106</v>
      </c>
      <c r="C19" s="351" t="s">
        <v>2491</v>
      </c>
      <c r="D19" s="350" t="s">
        <v>17</v>
      </c>
      <c r="E19" s="349" t="s">
        <v>2144</v>
      </c>
      <c r="F19" s="351">
        <v>8.5500000000000007</v>
      </c>
      <c r="G19" s="381">
        <f>VLOOKUP(B19,Planilha5!$A$3:$F$2029,6,0)</f>
        <v>5.38</v>
      </c>
      <c r="H19" s="381">
        <f>(VLOOKUP(B19,Planilha5!$A$3:$F$2029,5,0))*1.2592</f>
        <v>6.7744960000000001</v>
      </c>
      <c r="I19" s="381">
        <f>(VLOOKUP(B19,Planilha5!$A$3:$F$2029,4,0))*1.2592</f>
        <v>0</v>
      </c>
      <c r="J19" s="381">
        <f t="shared" ref="J19:J39" si="1">ROUND(G19 * (1 + 25.92 / 100), 2)</f>
        <v>6.77</v>
      </c>
      <c r="K19" s="381">
        <f t="shared" ref="K19" si="2">ROUND(F19 * H19, 2)</f>
        <v>57.92</v>
      </c>
      <c r="L19" s="381">
        <f>F19*I19</f>
        <v>0</v>
      </c>
      <c r="M19" s="381">
        <f>K19+L19</f>
        <v>57.92</v>
      </c>
      <c r="N19" s="382">
        <f t="shared" si="0"/>
        <v>9.5013372738511138E-4</v>
      </c>
      <c r="O19" s="58"/>
      <c r="P19" s="58">
        <f>ROUND((G19*F19),2)</f>
        <v>46</v>
      </c>
    </row>
    <row r="20" spans="1:16" ht="26.4">
      <c r="A20" s="351" t="s">
        <v>2632</v>
      </c>
      <c r="B20" s="351">
        <v>20115</v>
      </c>
      <c r="C20" s="351" t="s">
        <v>2491</v>
      </c>
      <c r="D20" s="350" t="s">
        <v>26</v>
      </c>
      <c r="E20" s="349" t="s">
        <v>2144</v>
      </c>
      <c r="F20" s="351">
        <v>1</v>
      </c>
      <c r="G20" s="381">
        <f>VLOOKUP(B20,Planilha5!$A$3:$F$2029,6,0)</f>
        <v>3.36</v>
      </c>
      <c r="H20" s="381">
        <f>(VLOOKUP(B20,Planilha5!$A$3:$F$2029,5,0))*1.2592</f>
        <v>4.230912</v>
      </c>
      <c r="I20" s="381">
        <f>(VLOOKUP(B20,Planilha5!$A$3:$F$2029,4,0))*1.2592</f>
        <v>0</v>
      </c>
      <c r="J20" s="381">
        <f t="shared" si="1"/>
        <v>4.2300000000000004</v>
      </c>
      <c r="K20" s="381">
        <f t="shared" ref="K20:K40" si="3">ROUND(F20 * H20, 2)</f>
        <v>4.2300000000000004</v>
      </c>
      <c r="L20" s="381">
        <f t="shared" ref="L20:L40" si="4">F20*I20</f>
        <v>0</v>
      </c>
      <c r="M20" s="381">
        <f t="shared" ref="M20:M40" si="5">K20+L20</f>
        <v>4.2300000000000004</v>
      </c>
      <c r="N20" s="382">
        <f t="shared" si="0"/>
        <v>6.9389945905369842E-5</v>
      </c>
      <c r="O20" s="58"/>
      <c r="P20" s="58">
        <f t="shared" ref="P20:P39" si="6">ROUND((G20*F20),2)</f>
        <v>3.36</v>
      </c>
    </row>
    <row r="21" spans="1:16" ht="26.4">
      <c r="A21" s="351" t="s">
        <v>2633</v>
      </c>
      <c r="B21" s="351">
        <v>20118</v>
      </c>
      <c r="C21" s="351" t="s">
        <v>2491</v>
      </c>
      <c r="D21" s="350" t="s">
        <v>29</v>
      </c>
      <c r="E21" s="349" t="s">
        <v>2143</v>
      </c>
      <c r="F21" s="351">
        <v>4.03</v>
      </c>
      <c r="G21" s="381">
        <f>VLOOKUP(B21,Planilha5!$A$3:$F$2029,6,0)</f>
        <v>33.65</v>
      </c>
      <c r="H21" s="381">
        <f>(VLOOKUP(B21,Planilha5!$A$3:$F$2029,5,0))*1.2592</f>
        <v>42.372080000000004</v>
      </c>
      <c r="I21" s="381">
        <f>(VLOOKUP(B21,Planilha5!$A$3:$F$2029,4,0))*1.2592</f>
        <v>0</v>
      </c>
      <c r="J21" s="381">
        <f t="shared" si="1"/>
        <v>42.37</v>
      </c>
      <c r="K21" s="381">
        <f t="shared" si="3"/>
        <v>170.76</v>
      </c>
      <c r="L21" s="381">
        <f t="shared" si="4"/>
        <v>0</v>
      </c>
      <c r="M21" s="381">
        <f t="shared" si="5"/>
        <v>170.76</v>
      </c>
      <c r="N21" s="382">
        <f t="shared" si="0"/>
        <v>2.801188454562873E-3</v>
      </c>
      <c r="O21" s="58"/>
      <c r="P21" s="58">
        <f t="shared" si="6"/>
        <v>135.61000000000001</v>
      </c>
    </row>
    <row r="22" spans="1:16" ht="26.4">
      <c r="A22" s="351" t="s">
        <v>2634</v>
      </c>
      <c r="B22" s="351">
        <v>20134</v>
      </c>
      <c r="C22" s="351" t="s">
        <v>2491</v>
      </c>
      <c r="D22" s="350" t="s">
        <v>43</v>
      </c>
      <c r="E22" s="349" t="s">
        <v>2144</v>
      </c>
      <c r="F22" s="351">
        <v>3.04</v>
      </c>
      <c r="G22" s="381">
        <f>VLOOKUP(B22,Planilha5!$A$3:$F$2029,6,0)</f>
        <v>2.02</v>
      </c>
      <c r="H22" s="381">
        <f>(VLOOKUP(B22,Planilha5!$A$3:$F$2029,5,0))*1.2592</f>
        <v>2.5435840000000001</v>
      </c>
      <c r="I22" s="381">
        <f>(VLOOKUP(B22,Planilha5!$A$3:$F$2029,4,0))*1.2592</f>
        <v>0</v>
      </c>
      <c r="J22" s="381">
        <f t="shared" si="1"/>
        <v>2.54</v>
      </c>
      <c r="K22" s="381">
        <f t="shared" si="3"/>
        <v>7.73</v>
      </c>
      <c r="L22" s="381">
        <f t="shared" si="4"/>
        <v>0</v>
      </c>
      <c r="M22" s="381">
        <f t="shared" si="5"/>
        <v>7.73</v>
      </c>
      <c r="N22" s="382">
        <f t="shared" si="0"/>
        <v>1.2680479476324087E-4</v>
      </c>
      <c r="O22" s="58"/>
      <c r="P22" s="58">
        <f t="shared" si="6"/>
        <v>6.14</v>
      </c>
    </row>
    <row r="23" spans="1:16" ht="26.4">
      <c r="A23" s="351" t="s">
        <v>2635</v>
      </c>
      <c r="B23" s="351">
        <v>20138</v>
      </c>
      <c r="C23" s="351" t="s">
        <v>2491</v>
      </c>
      <c r="D23" s="350" t="s">
        <v>47</v>
      </c>
      <c r="E23" s="349" t="s">
        <v>2589</v>
      </c>
      <c r="F23" s="351">
        <v>3</v>
      </c>
      <c r="G23" s="381">
        <f>VLOOKUP(B23,Planilha5!$A$3:$F$2029,6,0)</f>
        <v>4.4800000000000004</v>
      </c>
      <c r="H23" s="381">
        <f>(VLOOKUP(B23,Planilha5!$A$3:$F$2029,5,0))*1.2592</f>
        <v>5.6412160000000009</v>
      </c>
      <c r="I23" s="381">
        <f>(VLOOKUP(B23,Planilha5!$A$3:$F$2029,4,0))*1.2592</f>
        <v>0</v>
      </c>
      <c r="J23" s="381">
        <f t="shared" si="1"/>
        <v>5.64</v>
      </c>
      <c r="K23" s="381">
        <f t="shared" si="3"/>
        <v>16.920000000000002</v>
      </c>
      <c r="L23" s="381">
        <f t="shared" si="4"/>
        <v>0</v>
      </c>
      <c r="M23" s="381">
        <f t="shared" si="5"/>
        <v>16.920000000000002</v>
      </c>
      <c r="N23" s="382">
        <f t="shared" si="0"/>
        <v>2.7755978362147937E-4</v>
      </c>
      <c r="O23" s="58"/>
      <c r="P23" s="58">
        <f t="shared" si="6"/>
        <v>13.44</v>
      </c>
    </row>
    <row r="24" spans="1:16" ht="39.6">
      <c r="A24" s="351" t="s">
        <v>2636</v>
      </c>
      <c r="B24" s="351">
        <v>20140</v>
      </c>
      <c r="C24" s="351" t="s">
        <v>2491</v>
      </c>
      <c r="D24" s="350" t="s">
        <v>49</v>
      </c>
      <c r="E24" s="349" t="s">
        <v>2589</v>
      </c>
      <c r="F24" s="351">
        <v>8</v>
      </c>
      <c r="G24" s="381">
        <f>VLOOKUP(B24,Planilha5!$A$3:$F$2029,6,0)</f>
        <v>3.96</v>
      </c>
      <c r="H24" s="381">
        <f>(VLOOKUP(B24,Planilha5!$A$3:$F$2029,5,0))*1.2592</f>
        <v>4.9864320000000006</v>
      </c>
      <c r="I24" s="381">
        <f>(VLOOKUP(B24,Planilha5!$A$3:$F$2029,4,0))*1.2592</f>
        <v>0</v>
      </c>
      <c r="J24" s="381">
        <f t="shared" si="1"/>
        <v>4.99</v>
      </c>
      <c r="K24" s="381">
        <f t="shared" si="3"/>
        <v>39.89</v>
      </c>
      <c r="L24" s="381">
        <f t="shared" si="4"/>
        <v>0</v>
      </c>
      <c r="M24" s="381">
        <f t="shared" si="5"/>
        <v>39.89</v>
      </c>
      <c r="N24" s="382">
        <f t="shared" si="0"/>
        <v>6.5436523455442142E-4</v>
      </c>
      <c r="O24" s="58"/>
      <c r="P24" s="58">
        <f t="shared" si="6"/>
        <v>31.68</v>
      </c>
    </row>
    <row r="25" spans="1:16" ht="39.6">
      <c r="A25" s="351" t="s">
        <v>2637</v>
      </c>
      <c r="B25" s="351">
        <v>20164</v>
      </c>
      <c r="C25" s="351" t="s">
        <v>2491</v>
      </c>
      <c r="D25" s="350" t="s">
        <v>63</v>
      </c>
      <c r="E25" s="349" t="s">
        <v>1995</v>
      </c>
      <c r="F25" s="351">
        <v>10.8</v>
      </c>
      <c r="G25" s="381">
        <f>VLOOKUP(B25,Planilha5!$A$3:$F$2029,6,0)</f>
        <v>0.5</v>
      </c>
      <c r="H25" s="381">
        <f>(VLOOKUP(B25,Planilha5!$A$3:$F$2029,5,0))*1.2592</f>
        <v>0.62960000000000005</v>
      </c>
      <c r="I25" s="381">
        <f>(VLOOKUP(B25,Planilha5!$A$3:$F$2029,4,0))*1.2592</f>
        <v>0</v>
      </c>
      <c r="J25" s="381">
        <f t="shared" si="1"/>
        <v>0.63</v>
      </c>
      <c r="K25" s="381">
        <f t="shared" si="3"/>
        <v>6.8</v>
      </c>
      <c r="L25" s="381">
        <f t="shared" si="4"/>
        <v>0</v>
      </c>
      <c r="M25" s="381">
        <f t="shared" si="5"/>
        <v>6.8</v>
      </c>
      <c r="N25" s="382">
        <f t="shared" si="0"/>
        <v>1.1154884920957798E-4</v>
      </c>
      <c r="O25" s="58"/>
      <c r="P25" s="58">
        <f t="shared" si="6"/>
        <v>5.4</v>
      </c>
    </row>
    <row r="26" spans="1:16" ht="26.4">
      <c r="A26" s="351" t="s">
        <v>2638</v>
      </c>
      <c r="B26" s="351">
        <v>20165</v>
      </c>
      <c r="C26" s="351" t="s">
        <v>2491</v>
      </c>
      <c r="D26" s="350" t="s">
        <v>64</v>
      </c>
      <c r="E26" s="349" t="s">
        <v>1995</v>
      </c>
      <c r="F26" s="351">
        <v>260.76</v>
      </c>
      <c r="G26" s="381">
        <f>VLOOKUP(B26,Planilha5!$A$3:$F$2029,6,0)</f>
        <v>0.36</v>
      </c>
      <c r="H26" s="381">
        <f>(VLOOKUP(B26,Planilha5!$A$3:$F$2029,5,0))*1.2592</f>
        <v>0.45331199999999999</v>
      </c>
      <c r="I26" s="381">
        <f>(VLOOKUP(B26,Planilha5!$A$3:$F$2029,4,0))*1.2592</f>
        <v>0</v>
      </c>
      <c r="J26" s="381">
        <f t="shared" si="1"/>
        <v>0.45</v>
      </c>
      <c r="K26" s="381">
        <f t="shared" si="3"/>
        <v>118.21</v>
      </c>
      <c r="L26" s="381">
        <f t="shared" si="4"/>
        <v>0</v>
      </c>
      <c r="M26" s="381">
        <f t="shared" si="5"/>
        <v>118.21</v>
      </c>
      <c r="N26" s="382">
        <f t="shared" si="0"/>
        <v>1.9391455095682667E-3</v>
      </c>
      <c r="O26" s="58"/>
      <c r="P26" s="58">
        <f t="shared" si="6"/>
        <v>93.87</v>
      </c>
    </row>
    <row r="27" spans="1:16" ht="39.6">
      <c r="A27" s="351" t="s">
        <v>2639</v>
      </c>
      <c r="B27" s="351">
        <v>20166</v>
      </c>
      <c r="C27" s="351" t="s">
        <v>2491</v>
      </c>
      <c r="D27" s="350" t="s">
        <v>65</v>
      </c>
      <c r="E27" s="349" t="s">
        <v>1995</v>
      </c>
      <c r="F27" s="351">
        <v>30</v>
      </c>
      <c r="G27" s="381">
        <f>VLOOKUP(B27,Planilha5!$A$3:$F$2029,6,0)</f>
        <v>0.5</v>
      </c>
      <c r="H27" s="381">
        <f>(VLOOKUP(B27,Planilha5!$A$3:$F$2029,5,0))*1.2592</f>
        <v>0.62960000000000005</v>
      </c>
      <c r="I27" s="381">
        <f>(VLOOKUP(B27,Planilha5!$A$3:$F$2029,4,0))*1.2592</f>
        <v>0</v>
      </c>
      <c r="J27" s="381">
        <f t="shared" si="1"/>
        <v>0.63</v>
      </c>
      <c r="K27" s="381">
        <f t="shared" si="3"/>
        <v>18.89</v>
      </c>
      <c r="L27" s="381">
        <f t="shared" si="4"/>
        <v>0</v>
      </c>
      <c r="M27" s="381">
        <f t="shared" si="5"/>
        <v>18.89</v>
      </c>
      <c r="N27" s="382">
        <f t="shared" si="0"/>
        <v>3.0987614140719531E-4</v>
      </c>
      <c r="O27" s="58"/>
      <c r="P27" s="58">
        <f t="shared" si="6"/>
        <v>15</v>
      </c>
    </row>
    <row r="28" spans="1:16" ht="26.4">
      <c r="A28" s="351" t="s">
        <v>2640</v>
      </c>
      <c r="B28" s="351">
        <v>20168</v>
      </c>
      <c r="C28" s="351" t="s">
        <v>2491</v>
      </c>
      <c r="D28" s="350" t="s">
        <v>2641</v>
      </c>
      <c r="E28" s="349" t="s">
        <v>2145</v>
      </c>
      <c r="F28" s="351">
        <v>67</v>
      </c>
      <c r="G28" s="381">
        <f>VLOOKUP(B28,Planilha5!$A$3:$F$2029,6,0)</f>
        <v>0.83</v>
      </c>
      <c r="H28" s="381">
        <f>(VLOOKUP(B28,Planilha5!$A$3:$F$2029,5,0))*1.2592</f>
        <v>1.0451360000000001</v>
      </c>
      <c r="I28" s="381">
        <f>(VLOOKUP(B28,Planilha5!$A$3:$F$2029,4,0))*1.2592</f>
        <v>0</v>
      </c>
      <c r="J28" s="381">
        <f t="shared" si="1"/>
        <v>1.05</v>
      </c>
      <c r="K28" s="381">
        <f t="shared" si="3"/>
        <v>70.02</v>
      </c>
      <c r="L28" s="381">
        <f t="shared" si="4"/>
        <v>0</v>
      </c>
      <c r="M28" s="381">
        <f t="shared" si="5"/>
        <v>70.02</v>
      </c>
      <c r="N28" s="382">
        <f t="shared" si="0"/>
        <v>1.1486250620080368E-3</v>
      </c>
      <c r="O28" s="58"/>
      <c r="P28" s="58">
        <f t="shared" si="6"/>
        <v>55.61</v>
      </c>
    </row>
    <row r="29" spans="1:16" ht="26.4">
      <c r="A29" s="351" t="s">
        <v>2642</v>
      </c>
      <c r="B29" s="351">
        <v>20200</v>
      </c>
      <c r="C29" s="351" t="s">
        <v>2491</v>
      </c>
      <c r="D29" s="350" t="s">
        <v>70</v>
      </c>
      <c r="E29" s="349" t="s">
        <v>2144</v>
      </c>
      <c r="F29" s="351">
        <v>102.1</v>
      </c>
      <c r="G29" s="381">
        <f>VLOOKUP(B29,Planilha5!$A$3:$F$2029,6,0)</f>
        <v>7.47</v>
      </c>
      <c r="H29" s="381">
        <f>(VLOOKUP(B29,Planilha5!$A$3:$F$2029,5,0))*1.2592</f>
        <v>0</v>
      </c>
      <c r="I29" s="381">
        <f>(VLOOKUP(B29,Planilha5!$A$3:$F$2029,4,0))*1.2592</f>
        <v>9.4062239999999999</v>
      </c>
      <c r="J29" s="381">
        <f t="shared" si="1"/>
        <v>9.41</v>
      </c>
      <c r="K29" s="381">
        <f t="shared" si="3"/>
        <v>0</v>
      </c>
      <c r="L29" s="381">
        <f t="shared" si="4"/>
        <v>960.37547039999993</v>
      </c>
      <c r="M29" s="381">
        <f t="shared" si="5"/>
        <v>960.37547039999993</v>
      </c>
      <c r="N29" s="382">
        <f t="shared" si="0"/>
        <v>1.5754232137092223E-2</v>
      </c>
      <c r="O29" s="58"/>
      <c r="P29" s="58">
        <f t="shared" si="6"/>
        <v>762.69</v>
      </c>
    </row>
    <row r="30" spans="1:16" ht="39.6">
      <c r="A30" s="351" t="s">
        <v>2643</v>
      </c>
      <c r="B30" s="351">
        <v>21301</v>
      </c>
      <c r="C30" s="351" t="s">
        <v>2491</v>
      </c>
      <c r="D30" s="350" t="s">
        <v>90</v>
      </c>
      <c r="E30" s="349" t="s">
        <v>2144</v>
      </c>
      <c r="F30" s="351">
        <v>0.8</v>
      </c>
      <c r="G30" s="381">
        <f>VLOOKUP(B30,Planilha5!$A$3:$F$2029,6,0)</f>
        <v>403.78</v>
      </c>
      <c r="H30" s="381">
        <f>(VLOOKUP(B30,Planilha5!$A$3:$F$2029,5,0))*1.2592</f>
        <v>3.311696</v>
      </c>
      <c r="I30" s="381">
        <f>(VLOOKUP(B30,Planilha5!$A$3:$F$2029,4,0))*1.2592</f>
        <v>505.12808000000001</v>
      </c>
      <c r="J30" s="381">
        <f t="shared" si="1"/>
        <v>508.44</v>
      </c>
      <c r="K30" s="381">
        <f t="shared" si="3"/>
        <v>2.65</v>
      </c>
      <c r="L30" s="381">
        <f t="shared" si="4"/>
        <v>404.10246400000005</v>
      </c>
      <c r="M30" s="381">
        <f t="shared" si="5"/>
        <v>406.75246400000003</v>
      </c>
      <c r="N30" s="382">
        <f t="shared" si="0"/>
        <v>6.6724660694647501E-3</v>
      </c>
      <c r="O30" s="58"/>
      <c r="P30" s="58">
        <f t="shared" si="6"/>
        <v>323.02</v>
      </c>
    </row>
    <row r="31" spans="1:16" ht="26.4">
      <c r="A31" s="351" t="s">
        <v>2644</v>
      </c>
      <c r="B31" s="351">
        <v>21602</v>
      </c>
      <c r="C31" s="351" t="s">
        <v>2491</v>
      </c>
      <c r="D31" s="350" t="s">
        <v>95</v>
      </c>
      <c r="E31" s="349" t="s">
        <v>2144</v>
      </c>
      <c r="F31" s="351">
        <v>15.31</v>
      </c>
      <c r="G31" s="381">
        <f>VLOOKUP(B31,Planilha5!$A$3:$F$2029,6,0)</f>
        <v>45.12</v>
      </c>
      <c r="H31" s="381">
        <f>(VLOOKUP(B31,Planilha5!$A$3:$F$2029,5,0))*1.2592</f>
        <v>0</v>
      </c>
      <c r="I31" s="381">
        <f>(VLOOKUP(B31,Planilha5!$A$3:$F$2029,4,0))*1.2592</f>
        <v>56.815103999999998</v>
      </c>
      <c r="J31" s="381">
        <f t="shared" si="1"/>
        <v>56.82</v>
      </c>
      <c r="K31" s="381">
        <f t="shared" si="3"/>
        <v>0</v>
      </c>
      <c r="L31" s="381">
        <f t="shared" si="4"/>
        <v>869.83924223999998</v>
      </c>
      <c r="M31" s="381">
        <f t="shared" si="5"/>
        <v>869.83924223999998</v>
      </c>
      <c r="N31" s="382">
        <f t="shared" si="0"/>
        <v>1.4269053892529903E-2</v>
      </c>
      <c r="O31" s="58"/>
      <c r="P31" s="58">
        <f t="shared" si="6"/>
        <v>690.79</v>
      </c>
    </row>
    <row r="32" spans="1:16" ht="26.4">
      <c r="A32" s="351" t="s">
        <v>2485</v>
      </c>
      <c r="B32" s="413" t="s">
        <v>2702</v>
      </c>
      <c r="C32" s="351" t="s">
        <v>2487</v>
      </c>
      <c r="D32" s="350" t="s">
        <v>2488</v>
      </c>
      <c r="E32" s="349" t="s">
        <v>2144</v>
      </c>
      <c r="F32" s="351">
        <v>30.56</v>
      </c>
      <c r="G32" s="381">
        <f>'Composições Custo'!H16</f>
        <v>59.05</v>
      </c>
      <c r="H32" s="381">
        <f t="shared" ref="H32:H38" si="7">G32*1.2592</f>
        <v>74.355760000000004</v>
      </c>
      <c r="I32" s="381">
        <v>0</v>
      </c>
      <c r="J32" s="381">
        <f t="shared" si="1"/>
        <v>74.36</v>
      </c>
      <c r="K32" s="381">
        <f t="shared" si="3"/>
        <v>2272.31</v>
      </c>
      <c r="L32" s="381">
        <f t="shared" si="4"/>
        <v>0</v>
      </c>
      <c r="M32" s="381">
        <f t="shared" si="5"/>
        <v>2272.31</v>
      </c>
      <c r="N32" s="382">
        <f t="shared" si="0"/>
        <v>3.7275524345208255E-2</v>
      </c>
      <c r="O32" s="58"/>
      <c r="P32" s="58">
        <f t="shared" si="6"/>
        <v>1804.57</v>
      </c>
    </row>
    <row r="33" spans="1:16">
      <c r="A33" s="351" t="s">
        <v>2498</v>
      </c>
      <c r="B33" s="413" t="s">
        <v>2703</v>
      </c>
      <c r="C33" s="351" t="s">
        <v>2487</v>
      </c>
      <c r="D33" s="350" t="s">
        <v>2286</v>
      </c>
      <c r="E33" s="349" t="s">
        <v>1995</v>
      </c>
      <c r="F33" s="351">
        <v>20.2</v>
      </c>
      <c r="G33" s="381">
        <v>27.66</v>
      </c>
      <c r="H33" s="381">
        <v>34.68</v>
      </c>
      <c r="I33" s="381">
        <v>0.15</v>
      </c>
      <c r="J33" s="381">
        <f t="shared" si="1"/>
        <v>34.83</v>
      </c>
      <c r="K33" s="381">
        <f t="shared" si="3"/>
        <v>700.54</v>
      </c>
      <c r="L33" s="381">
        <f t="shared" si="4"/>
        <v>3.03</v>
      </c>
      <c r="M33" s="381">
        <f t="shared" si="5"/>
        <v>703.56999999999994</v>
      </c>
      <c r="N33" s="382">
        <f t="shared" si="0"/>
        <v>1.1541532917409232E-2</v>
      </c>
      <c r="O33" s="58"/>
      <c r="P33" s="58">
        <f t="shared" si="6"/>
        <v>558.73</v>
      </c>
    </row>
    <row r="34" spans="1:16">
      <c r="A34" s="351" t="s">
        <v>2502</v>
      </c>
      <c r="B34" s="413" t="s">
        <v>2704</v>
      </c>
      <c r="C34" s="351" t="s">
        <v>2487</v>
      </c>
      <c r="D34" s="350" t="s">
        <v>2503</v>
      </c>
      <c r="E34" s="349" t="s">
        <v>2144</v>
      </c>
      <c r="F34" s="351">
        <v>5.5</v>
      </c>
      <c r="G34" s="381">
        <f>'Composições Custo'!H33</f>
        <v>17.22</v>
      </c>
      <c r="H34" s="381">
        <f t="shared" si="7"/>
        <v>21.683423999999999</v>
      </c>
      <c r="I34" s="381">
        <v>0</v>
      </c>
      <c r="J34" s="381">
        <f t="shared" si="1"/>
        <v>21.68</v>
      </c>
      <c r="K34" s="381">
        <f t="shared" si="3"/>
        <v>119.26</v>
      </c>
      <c r="L34" s="381">
        <f t="shared" si="4"/>
        <v>0</v>
      </c>
      <c r="M34" s="381">
        <f t="shared" si="5"/>
        <v>119.26</v>
      </c>
      <c r="N34" s="382">
        <f t="shared" si="0"/>
        <v>1.9563699642256281E-3</v>
      </c>
      <c r="O34" s="58"/>
      <c r="P34" s="58">
        <f t="shared" si="6"/>
        <v>94.71</v>
      </c>
    </row>
    <row r="35" spans="1:16" ht="26.4">
      <c r="A35" s="351" t="s">
        <v>2505</v>
      </c>
      <c r="B35" s="413" t="s">
        <v>2705</v>
      </c>
      <c r="C35" s="351" t="s">
        <v>2487</v>
      </c>
      <c r="D35" s="350" t="s">
        <v>2239</v>
      </c>
      <c r="E35" s="349" t="s">
        <v>2144</v>
      </c>
      <c r="F35" s="351">
        <v>3.65</v>
      </c>
      <c r="G35" s="381">
        <f>'Composições Custo'!H41</f>
        <v>10.6</v>
      </c>
      <c r="H35" s="381">
        <f t="shared" si="7"/>
        <v>13.347520000000001</v>
      </c>
      <c r="I35" s="381">
        <v>0</v>
      </c>
      <c r="J35" s="381">
        <f t="shared" si="1"/>
        <v>13.35</v>
      </c>
      <c r="K35" s="381">
        <f t="shared" si="3"/>
        <v>48.72</v>
      </c>
      <c r="L35" s="381">
        <f t="shared" si="4"/>
        <v>0</v>
      </c>
      <c r="M35" s="381">
        <f t="shared" si="5"/>
        <v>48.72</v>
      </c>
      <c r="N35" s="382">
        <f t="shared" si="0"/>
        <v>7.9921469610156465E-4</v>
      </c>
      <c r="O35" s="58"/>
      <c r="P35" s="58">
        <f t="shared" si="6"/>
        <v>38.69</v>
      </c>
    </row>
    <row r="36" spans="1:16" ht="26.4">
      <c r="A36" s="351" t="s">
        <v>2507</v>
      </c>
      <c r="B36" s="413" t="s">
        <v>2603</v>
      </c>
      <c r="C36" s="351" t="s">
        <v>2487</v>
      </c>
      <c r="D36" s="350" t="s">
        <v>2230</v>
      </c>
      <c r="E36" s="349" t="s">
        <v>2144</v>
      </c>
      <c r="F36" s="351">
        <v>18.899999999999999</v>
      </c>
      <c r="G36" s="381">
        <f>'Composições Custo'!H49</f>
        <v>4.97</v>
      </c>
      <c r="H36" s="381">
        <f t="shared" si="7"/>
        <v>6.2582240000000002</v>
      </c>
      <c r="I36" s="381">
        <v>0</v>
      </c>
      <c r="J36" s="381">
        <f t="shared" si="1"/>
        <v>6.26</v>
      </c>
      <c r="K36" s="381">
        <f t="shared" si="3"/>
        <v>118.28</v>
      </c>
      <c r="L36" s="381">
        <f t="shared" si="4"/>
        <v>0</v>
      </c>
      <c r="M36" s="381">
        <f t="shared" si="5"/>
        <v>118.28</v>
      </c>
      <c r="N36" s="382">
        <f t="shared" si="0"/>
        <v>1.940293806545424E-3</v>
      </c>
      <c r="O36" s="58"/>
      <c r="P36" s="58">
        <f t="shared" si="6"/>
        <v>93.93</v>
      </c>
    </row>
    <row r="37" spans="1:16">
      <c r="A37" s="351" t="s">
        <v>2511</v>
      </c>
      <c r="B37" s="413" t="s">
        <v>2706</v>
      </c>
      <c r="C37" s="351" t="s">
        <v>2487</v>
      </c>
      <c r="D37" s="350" t="s">
        <v>2294</v>
      </c>
      <c r="E37" s="349" t="s">
        <v>2512</v>
      </c>
      <c r="F37" s="351">
        <v>21.48</v>
      </c>
      <c r="G37" s="381">
        <f>'Composições Custo'!H57</f>
        <v>5.07</v>
      </c>
      <c r="H37" s="381">
        <f t="shared" si="7"/>
        <v>6.3841440000000009</v>
      </c>
      <c r="I37" s="381">
        <v>0</v>
      </c>
      <c r="J37" s="381">
        <f t="shared" si="1"/>
        <v>6.38</v>
      </c>
      <c r="K37" s="381">
        <f t="shared" si="3"/>
        <v>137.13</v>
      </c>
      <c r="L37" s="381">
        <f t="shared" si="4"/>
        <v>0</v>
      </c>
      <c r="M37" s="381">
        <f t="shared" si="5"/>
        <v>137.13</v>
      </c>
      <c r="N37" s="382">
        <f t="shared" si="0"/>
        <v>2.2495137782513864E-3</v>
      </c>
      <c r="O37" s="58"/>
      <c r="P37" s="58">
        <f t="shared" si="6"/>
        <v>108.9</v>
      </c>
    </row>
    <row r="38" spans="1:16">
      <c r="A38" s="351" t="s">
        <v>2514</v>
      </c>
      <c r="B38" s="413" t="s">
        <v>2707</v>
      </c>
      <c r="C38" s="351" t="s">
        <v>2487</v>
      </c>
      <c r="D38" s="350" t="s">
        <v>2350</v>
      </c>
      <c r="E38" s="349" t="s">
        <v>1993</v>
      </c>
      <c r="F38" s="351">
        <v>4</v>
      </c>
      <c r="G38" s="381">
        <f>'Composições Custo'!H64</f>
        <v>15.27</v>
      </c>
      <c r="H38" s="381">
        <f t="shared" si="7"/>
        <v>19.227983999999999</v>
      </c>
      <c r="I38" s="381">
        <v>0</v>
      </c>
      <c r="J38" s="381">
        <f t="shared" si="1"/>
        <v>19.23</v>
      </c>
      <c r="K38" s="381">
        <f t="shared" si="3"/>
        <v>76.91</v>
      </c>
      <c r="L38" s="381">
        <f t="shared" si="4"/>
        <v>0</v>
      </c>
      <c r="M38" s="381">
        <f t="shared" si="5"/>
        <v>76.91</v>
      </c>
      <c r="N38" s="382">
        <f t="shared" si="0"/>
        <v>1.2616502930453885E-3</v>
      </c>
      <c r="O38" s="58"/>
      <c r="P38" s="58">
        <f t="shared" si="6"/>
        <v>61.08</v>
      </c>
    </row>
    <row r="39" spans="1:16" ht="26.4">
      <c r="A39" s="351" t="s">
        <v>2645</v>
      </c>
      <c r="B39" s="351">
        <v>97664</v>
      </c>
      <c r="C39" s="351" t="s">
        <v>2525</v>
      </c>
      <c r="D39" s="350" t="s">
        <v>2646</v>
      </c>
      <c r="E39" s="349" t="s">
        <v>1993</v>
      </c>
      <c r="F39" s="351">
        <v>2</v>
      </c>
      <c r="G39" s="381">
        <v>1.24</v>
      </c>
      <c r="H39" s="381">
        <f>0.92*1.2592</f>
        <v>1.1584640000000002</v>
      </c>
      <c r="I39" s="381">
        <f>0.32*1.2592</f>
        <v>0.40294400000000002</v>
      </c>
      <c r="J39" s="381">
        <f t="shared" si="1"/>
        <v>1.56</v>
      </c>
      <c r="K39" s="381">
        <f t="shared" si="3"/>
        <v>2.3199999999999998</v>
      </c>
      <c r="L39" s="381">
        <f t="shared" si="4"/>
        <v>0.80588800000000005</v>
      </c>
      <c r="M39" s="381">
        <f t="shared" si="5"/>
        <v>3.1258879999999998</v>
      </c>
      <c r="N39" s="382">
        <f t="shared" si="0"/>
        <v>5.1277824876180779E-5</v>
      </c>
      <c r="O39" s="58"/>
      <c r="P39" s="58">
        <f t="shared" si="6"/>
        <v>2.48</v>
      </c>
    </row>
    <row r="40" spans="1:16">
      <c r="A40" s="351" t="s">
        <v>2519</v>
      </c>
      <c r="B40" s="413" t="s">
        <v>2619</v>
      </c>
      <c r="C40" s="351" t="s">
        <v>2487</v>
      </c>
      <c r="D40" s="350" t="s">
        <v>2451</v>
      </c>
      <c r="E40" s="349" t="s">
        <v>2512</v>
      </c>
      <c r="F40" s="351">
        <v>42.24</v>
      </c>
      <c r="G40" s="381">
        <v>1.59</v>
      </c>
      <c r="H40" s="381">
        <v>1.83</v>
      </c>
      <c r="I40" s="381">
        <v>0.18</v>
      </c>
      <c r="J40" s="381">
        <f>H40+I40</f>
        <v>2.0100000000000002</v>
      </c>
      <c r="K40" s="381">
        <f t="shared" si="3"/>
        <v>77.3</v>
      </c>
      <c r="L40" s="381">
        <f t="shared" si="4"/>
        <v>7.6032000000000002</v>
      </c>
      <c r="M40" s="381">
        <f t="shared" si="5"/>
        <v>84.903199999999998</v>
      </c>
      <c r="N40" s="382">
        <f t="shared" si="0"/>
        <v>1.3927726844427414E-3</v>
      </c>
      <c r="O40" s="58"/>
      <c r="P40" s="58">
        <f>ROUND((G40*F40),2)</f>
        <v>67.16</v>
      </c>
    </row>
    <row r="41" spans="1:16">
      <c r="A41" s="377" t="s">
        <v>2647</v>
      </c>
      <c r="B41" s="414"/>
      <c r="C41" s="377"/>
      <c r="D41" s="383" t="s">
        <v>96</v>
      </c>
      <c r="E41" s="378"/>
      <c r="F41" s="377"/>
      <c r="G41" s="378"/>
      <c r="H41" s="378"/>
      <c r="I41" s="378"/>
      <c r="J41" s="378"/>
      <c r="K41" s="378"/>
      <c r="L41" s="378"/>
      <c r="M41" s="379">
        <f>ROUND((SUM(M42:M43)),2)</f>
        <v>2335.48</v>
      </c>
      <c r="N41" s="380">
        <f t="shared" si="0"/>
        <v>3.8311780345880175E-2</v>
      </c>
      <c r="O41" s="58"/>
    </row>
    <row r="42" spans="1:16" ht="26.4">
      <c r="A42" s="351" t="s">
        <v>2648</v>
      </c>
      <c r="B42" s="351">
        <v>30104</v>
      </c>
      <c r="C42" s="351" t="s">
        <v>2491</v>
      </c>
      <c r="D42" s="350" t="s">
        <v>98</v>
      </c>
      <c r="E42" s="349" t="s">
        <v>2143</v>
      </c>
      <c r="F42" s="351">
        <v>10.65</v>
      </c>
      <c r="G42" s="381">
        <f>VLOOKUP(B42,Planilha5!$A$3:$F$2029,6,0)</f>
        <v>81.33</v>
      </c>
      <c r="H42" s="381">
        <f>(VLOOKUP(B42,Planilha5!$A$3:$F$2029,5,0))*1.2592</f>
        <v>0</v>
      </c>
      <c r="I42" s="381">
        <f>(VLOOKUP(B42,Planilha5!$A$3:$F$2029,4,0))*1.2592</f>
        <v>102.410736</v>
      </c>
      <c r="J42" s="381">
        <f>ROUND(G42 * (1 + 25.92 / 100), 2)</f>
        <v>102.41</v>
      </c>
      <c r="K42" s="381">
        <f t="shared" ref="K42:K43" si="8">ROUND(F42 * H42, 2)</f>
        <v>0</v>
      </c>
      <c r="L42" s="381">
        <f t="shared" ref="L42:L43" si="9">F42*I42</f>
        <v>1090.6743384000001</v>
      </c>
      <c r="M42" s="381">
        <f t="shared" ref="M42:M43" si="10">K42+L42</f>
        <v>1090.6743384000001</v>
      </c>
      <c r="N42" s="382">
        <f t="shared" si="0"/>
        <v>1.7891686369255564E-2</v>
      </c>
      <c r="O42" s="58"/>
      <c r="P42" s="58">
        <f t="shared" ref="P42:P43" si="11">ROUND((G42*F42),2)</f>
        <v>866.16</v>
      </c>
    </row>
    <row r="43" spans="1:16" ht="26.4">
      <c r="A43" s="351" t="s">
        <v>2649</v>
      </c>
      <c r="B43" s="351">
        <v>30105</v>
      </c>
      <c r="C43" s="351" t="s">
        <v>2491</v>
      </c>
      <c r="D43" s="350" t="s">
        <v>99</v>
      </c>
      <c r="E43" s="349" t="s">
        <v>2143</v>
      </c>
      <c r="F43" s="351">
        <v>11.13</v>
      </c>
      <c r="G43" s="381">
        <f>VLOOKUP(B43,Planilha5!$A$3:$F$2029,6,0)</f>
        <v>88.82</v>
      </c>
      <c r="H43" s="381">
        <f>(VLOOKUP(B43,Planilha5!$A$3:$F$2029,5,0))*1.2592</f>
        <v>9.4314080000000011</v>
      </c>
      <c r="I43" s="381">
        <f>(VLOOKUP(B43,Planilha5!$A$3:$F$2029,4,0))*1.2592</f>
        <v>102.410736</v>
      </c>
      <c r="J43" s="381">
        <f>ROUND(G43 * (1 + 25.92 / 100), 2)</f>
        <v>111.84</v>
      </c>
      <c r="K43" s="381">
        <f t="shared" si="8"/>
        <v>104.97</v>
      </c>
      <c r="L43" s="381">
        <f t="shared" si="9"/>
        <v>1139.83149168</v>
      </c>
      <c r="M43" s="381">
        <f t="shared" si="10"/>
        <v>1244.80149168</v>
      </c>
      <c r="N43" s="382">
        <f t="shared" si="0"/>
        <v>2.0420025572245599E-2</v>
      </c>
      <c r="O43" s="58"/>
      <c r="P43" s="58">
        <f t="shared" si="11"/>
        <v>988.57</v>
      </c>
    </row>
    <row r="44" spans="1:16">
      <c r="A44" s="377" t="s">
        <v>2650</v>
      </c>
      <c r="B44" s="414"/>
      <c r="C44" s="377"/>
      <c r="D44" s="383" t="s">
        <v>179</v>
      </c>
      <c r="E44" s="378"/>
      <c r="F44" s="377"/>
      <c r="G44" s="378"/>
      <c r="H44" s="378"/>
      <c r="I44" s="378"/>
      <c r="J44" s="378"/>
      <c r="K44" s="378"/>
      <c r="L44" s="378"/>
      <c r="M44" s="379">
        <f>ROUND((SUM(M45)),2)</f>
        <v>359.03</v>
      </c>
      <c r="N44" s="380">
        <f t="shared" si="0"/>
        <v>5.8896151958404089E-3</v>
      </c>
      <c r="O44" s="426"/>
    </row>
    <row r="45" spans="1:16" ht="26.4">
      <c r="A45" s="351" t="s">
        <v>2651</v>
      </c>
      <c r="B45" s="351">
        <v>60010</v>
      </c>
      <c r="C45" s="351" t="s">
        <v>2491</v>
      </c>
      <c r="D45" s="350" t="s">
        <v>180</v>
      </c>
      <c r="E45" s="349" t="s">
        <v>2143</v>
      </c>
      <c r="F45" s="351">
        <v>0.1</v>
      </c>
      <c r="G45" s="381">
        <f>VLOOKUP(B45,Planilha5!$A$3:$F$2029,6,0)</f>
        <v>2851.25</v>
      </c>
      <c r="H45" s="381">
        <f>(VLOOKUP(B45,Planilha5!$A$3:$F$2029,5,0))*1.2592</f>
        <v>809.13673600000016</v>
      </c>
      <c r="I45" s="381">
        <f>(VLOOKUP(B45,Planilha5!$A$3:$F$2029,4,0))*1.2592</f>
        <v>2781.1572640000004</v>
      </c>
      <c r="J45" s="381">
        <f>ROUND(G45 * (1 + 25.92 / 100), 2)</f>
        <v>3590.29</v>
      </c>
      <c r="K45" s="381">
        <f t="shared" ref="K45" si="12">ROUND(F45 * H45, 2)</f>
        <v>80.91</v>
      </c>
      <c r="L45" s="381">
        <f t="shared" ref="L45" si="13">F45*I45</f>
        <v>278.11572640000003</v>
      </c>
      <c r="M45" s="381">
        <f t="shared" ref="M45" si="14">K45+L45</f>
        <v>359.02572640000005</v>
      </c>
      <c r="N45" s="382">
        <f t="shared" si="0"/>
        <v>5.8895450906695304E-3</v>
      </c>
      <c r="O45" s="58"/>
      <c r="P45" s="58">
        <f>ROUND((G45*F45),2)</f>
        <v>285.13</v>
      </c>
    </row>
    <row r="46" spans="1:16">
      <c r="A46" s="377" t="s">
        <v>2652</v>
      </c>
      <c r="B46" s="414"/>
      <c r="C46" s="377"/>
      <c r="D46" s="383" t="s">
        <v>2653</v>
      </c>
      <c r="E46" s="378"/>
      <c r="F46" s="377"/>
      <c r="G46" s="378"/>
      <c r="H46" s="378"/>
      <c r="I46" s="378"/>
      <c r="J46" s="378"/>
      <c r="K46" s="378"/>
      <c r="L46" s="378"/>
      <c r="M46" s="379">
        <f>ROUND((SUM(M47:M49)),2)</f>
        <v>624.71</v>
      </c>
      <c r="N46" s="380">
        <f t="shared" si="0"/>
        <v>1.0247894351428746E-2</v>
      </c>
      <c r="O46" s="426"/>
    </row>
    <row r="47" spans="1:16" ht="26.4">
      <c r="A47" s="351" t="s">
        <v>2654</v>
      </c>
      <c r="B47" s="351">
        <v>70556</v>
      </c>
      <c r="C47" s="351" t="s">
        <v>2491</v>
      </c>
      <c r="D47" s="350" t="s">
        <v>372</v>
      </c>
      <c r="E47" s="349" t="s">
        <v>2512</v>
      </c>
      <c r="F47" s="351">
        <v>19.850000000000001</v>
      </c>
      <c r="G47" s="381">
        <f>VLOOKUP(B47,Planilha5!$A$3:$F$2029,6,0)</f>
        <v>7.57</v>
      </c>
      <c r="H47" s="381">
        <f>(VLOOKUP(B47,Planilha5!$A$3:$F$2029,5,0))*1.2592</f>
        <v>2.4176640000000003</v>
      </c>
      <c r="I47" s="381">
        <f>(VLOOKUP(B47,Planilha5!$A$3:$F$2029,4,0))*1.2592</f>
        <v>7.1144800000000012</v>
      </c>
      <c r="J47" s="381">
        <f>ROUND(G47 * (1 + 25.92 / 100), 2)</f>
        <v>9.5299999999999994</v>
      </c>
      <c r="K47" s="381">
        <f t="shared" ref="K47:K49" si="15">ROUND(F47 * H47, 2)</f>
        <v>47.99</v>
      </c>
      <c r="L47" s="381">
        <f t="shared" ref="L47:L49" si="16">F47*I47</f>
        <v>141.22242800000004</v>
      </c>
      <c r="M47" s="381">
        <f t="shared" ref="M47:M49" si="17">K47+L47</f>
        <v>189.21242800000005</v>
      </c>
      <c r="N47" s="382">
        <f t="shared" si="0"/>
        <v>3.103886558757373E-3</v>
      </c>
      <c r="O47" s="58"/>
      <c r="P47" s="58">
        <f t="shared" ref="P47:P49" si="18">ROUND((G47*F47),2)</f>
        <v>150.26</v>
      </c>
    </row>
    <row r="48" spans="1:16" ht="26.4">
      <c r="A48" s="351" t="s">
        <v>2655</v>
      </c>
      <c r="B48" s="351">
        <v>70760</v>
      </c>
      <c r="C48" s="351" t="s">
        <v>2491</v>
      </c>
      <c r="D48" s="350" t="s">
        <v>458</v>
      </c>
      <c r="E48" s="349" t="s">
        <v>2512</v>
      </c>
      <c r="F48" s="351">
        <v>19.850000000000001</v>
      </c>
      <c r="G48" s="381">
        <f>VLOOKUP(B48,Planilha5!$A$3:$F$2029,6,0)</f>
        <v>14.58</v>
      </c>
      <c r="H48" s="381">
        <f>(VLOOKUP(B48,Planilha5!$A$3:$F$2029,5,0))*1.2592</f>
        <v>2.8206080000000004</v>
      </c>
      <c r="I48" s="381">
        <f>(VLOOKUP(B48,Planilha5!$A$3:$F$2029,4,0))*1.2592</f>
        <v>15.538528000000001</v>
      </c>
      <c r="J48" s="381">
        <f>ROUND(G48 * (1 + 25.92 / 100), 2)</f>
        <v>18.36</v>
      </c>
      <c r="K48" s="381">
        <f t="shared" si="15"/>
        <v>55.99</v>
      </c>
      <c r="L48" s="381">
        <f t="shared" si="16"/>
        <v>308.43978080000005</v>
      </c>
      <c r="M48" s="381">
        <f t="shared" si="17"/>
        <v>364.42978080000006</v>
      </c>
      <c r="N48" s="382">
        <f t="shared" si="0"/>
        <v>5.9781945096968768E-3</v>
      </c>
      <c r="O48" s="58"/>
      <c r="P48" s="58">
        <f t="shared" si="18"/>
        <v>289.41000000000003</v>
      </c>
    </row>
    <row r="49" spans="1:16" ht="26.4">
      <c r="A49" s="351" t="s">
        <v>2656</v>
      </c>
      <c r="B49" s="351">
        <v>71411</v>
      </c>
      <c r="C49" s="351" t="s">
        <v>2491</v>
      </c>
      <c r="D49" s="350" t="s">
        <v>658</v>
      </c>
      <c r="E49" s="349" t="s">
        <v>2589</v>
      </c>
      <c r="F49" s="351">
        <v>4</v>
      </c>
      <c r="G49" s="381">
        <f>VLOOKUP(B49,Planilha5!$A$3:$F$2029,6,0)</f>
        <v>14.11</v>
      </c>
      <c r="H49" s="381">
        <f>(VLOOKUP(B49,Planilha5!$A$3:$F$2029,5,0))*1.2592</f>
        <v>8.461824</v>
      </c>
      <c r="I49" s="381">
        <f>(VLOOKUP(B49,Planilha5!$A$3:$F$2029,4,0))*1.2592</f>
        <v>9.3054880000000004</v>
      </c>
      <c r="J49" s="381">
        <f>ROUND(G49 * (1 + 25.92 / 100), 2)</f>
        <v>17.77</v>
      </c>
      <c r="K49" s="381">
        <f t="shared" si="15"/>
        <v>33.85</v>
      </c>
      <c r="L49" s="381">
        <f t="shared" si="16"/>
        <v>37.221952000000002</v>
      </c>
      <c r="M49" s="381">
        <f t="shared" si="17"/>
        <v>71.07195200000001</v>
      </c>
      <c r="N49" s="382">
        <f t="shared" si="0"/>
        <v>1.1658815377468186E-3</v>
      </c>
      <c r="O49" s="58"/>
      <c r="P49" s="58">
        <f t="shared" si="18"/>
        <v>56.44</v>
      </c>
    </row>
    <row r="50" spans="1:16">
      <c r="A50" s="377" t="s">
        <v>2657</v>
      </c>
      <c r="B50" s="414"/>
      <c r="C50" s="377"/>
      <c r="D50" s="383" t="s">
        <v>951</v>
      </c>
      <c r="E50" s="378"/>
      <c r="F50" s="377"/>
      <c r="G50" s="378"/>
      <c r="H50" s="378"/>
      <c r="I50" s="378"/>
      <c r="J50" s="378"/>
      <c r="K50" s="378"/>
      <c r="L50" s="378"/>
      <c r="M50" s="379">
        <f>ROUND((SUM(M51:M58)),2)</f>
        <v>261.87</v>
      </c>
      <c r="N50" s="380">
        <f t="shared" ref="N50:N81" si="19">M50 / $M$97</f>
        <v>4.2957789915459097E-3</v>
      </c>
      <c r="O50" s="426"/>
    </row>
    <row r="51" spans="1:16" ht="26.4">
      <c r="A51" s="351" t="s">
        <v>2304</v>
      </c>
      <c r="B51" s="351">
        <v>81003</v>
      </c>
      <c r="C51" s="351" t="s">
        <v>2491</v>
      </c>
      <c r="D51" s="350" t="s">
        <v>1065</v>
      </c>
      <c r="E51" s="349" t="s">
        <v>2512</v>
      </c>
      <c r="F51" s="351">
        <v>2.5</v>
      </c>
      <c r="G51" s="381">
        <f>VLOOKUP(B51,Planilha5!$A$3:$F$2029,6,0)</f>
        <v>7.85</v>
      </c>
      <c r="H51" s="381">
        <f>(VLOOKUP(B51,Planilha5!$A$3:$F$2029,5,0))*1.2592</f>
        <v>4.8353280000000005</v>
      </c>
      <c r="I51" s="381">
        <f>(VLOOKUP(B51,Planilha5!$A$3:$F$2029,4,0))*1.2592</f>
        <v>5.0493920000000001</v>
      </c>
      <c r="J51" s="381">
        <f t="shared" ref="J51:J58" si="20">ROUND(G51 * (1 + 25.92 / 100), 2)</f>
        <v>9.8800000000000008</v>
      </c>
      <c r="K51" s="381">
        <f t="shared" ref="K51:K58" si="21">ROUND(F51 * H51, 2)</f>
        <v>12.09</v>
      </c>
      <c r="L51" s="381">
        <f t="shared" ref="L51:L58" si="22">F51*I51</f>
        <v>12.623480000000001</v>
      </c>
      <c r="M51" s="381">
        <f t="shared" ref="M51:M58" si="23">K51+L51</f>
        <v>24.713480000000001</v>
      </c>
      <c r="N51" s="382">
        <f t="shared" si="19"/>
        <v>4.0540591970057667E-4</v>
      </c>
      <c r="O51" s="58"/>
      <c r="P51" s="58">
        <f t="shared" ref="P51:P58" si="24">ROUND((G51*F51),2)</f>
        <v>19.63</v>
      </c>
    </row>
    <row r="52" spans="1:16" ht="26.4">
      <c r="A52" s="351" t="s">
        <v>2305</v>
      </c>
      <c r="B52" s="351">
        <v>81321</v>
      </c>
      <c r="C52" s="351" t="s">
        <v>2491</v>
      </c>
      <c r="D52" s="350" t="s">
        <v>1174</v>
      </c>
      <c r="E52" s="349" t="s">
        <v>2589</v>
      </c>
      <c r="F52" s="351">
        <v>2</v>
      </c>
      <c r="G52" s="381">
        <f>VLOOKUP(B52,Planilha5!$A$3:$F$2029,6,0)</f>
        <v>6.64</v>
      </c>
      <c r="H52" s="381">
        <f>(VLOOKUP(B52,Planilha5!$A$3:$F$2029,5,0))*1.2592</f>
        <v>7.2529919999999999</v>
      </c>
      <c r="I52" s="381">
        <f>(VLOOKUP(B52,Planilha5!$A$3:$F$2029,4,0))*1.2592</f>
        <v>1.1080960000000002</v>
      </c>
      <c r="J52" s="381">
        <f t="shared" si="20"/>
        <v>8.36</v>
      </c>
      <c r="K52" s="381">
        <f t="shared" si="21"/>
        <v>14.51</v>
      </c>
      <c r="L52" s="381">
        <f t="shared" si="22"/>
        <v>2.2161920000000004</v>
      </c>
      <c r="M52" s="381">
        <f t="shared" si="23"/>
        <v>16.726192000000001</v>
      </c>
      <c r="N52" s="382">
        <f t="shared" si="19"/>
        <v>2.7438051018506614E-4</v>
      </c>
      <c r="O52" s="58"/>
      <c r="P52" s="58">
        <f t="shared" si="24"/>
        <v>13.28</v>
      </c>
    </row>
    <row r="53" spans="1:16" ht="26.4">
      <c r="A53" s="351" t="s">
        <v>2306</v>
      </c>
      <c r="B53" s="351">
        <v>81360</v>
      </c>
      <c r="C53" s="351" t="s">
        <v>2491</v>
      </c>
      <c r="D53" s="350" t="s">
        <v>1188</v>
      </c>
      <c r="E53" s="349" t="s">
        <v>2589</v>
      </c>
      <c r="F53" s="351">
        <v>3</v>
      </c>
      <c r="G53" s="381">
        <f>VLOOKUP(B53,Planilha5!$A$3:$F$2029,6,0)</f>
        <v>11.32</v>
      </c>
      <c r="H53" s="381">
        <f>(VLOOKUP(B53,Planilha5!$A$3:$F$2029,5,0))*1.2592</f>
        <v>4.5960800000000006</v>
      </c>
      <c r="I53" s="381">
        <f>(VLOOKUP(B53,Planilha5!$A$3:$F$2029,4,0))*1.2592</f>
        <v>9.6580640000000013</v>
      </c>
      <c r="J53" s="381">
        <f t="shared" si="20"/>
        <v>14.25</v>
      </c>
      <c r="K53" s="381">
        <f t="shared" si="21"/>
        <v>13.79</v>
      </c>
      <c r="L53" s="381">
        <f t="shared" si="22"/>
        <v>28.974192000000002</v>
      </c>
      <c r="M53" s="381">
        <f t="shared" si="23"/>
        <v>42.764192000000001</v>
      </c>
      <c r="N53" s="382">
        <f t="shared" si="19"/>
        <v>7.0151417720256488E-4</v>
      </c>
      <c r="O53" s="58"/>
      <c r="P53" s="58">
        <f t="shared" si="24"/>
        <v>33.96</v>
      </c>
    </row>
    <row r="54" spans="1:16" ht="26.4">
      <c r="A54" s="351" t="s">
        <v>2415</v>
      </c>
      <c r="B54" s="351">
        <v>81420</v>
      </c>
      <c r="C54" s="351" t="s">
        <v>2491</v>
      </c>
      <c r="D54" s="350" t="s">
        <v>1206</v>
      </c>
      <c r="E54" s="349" t="s">
        <v>2589</v>
      </c>
      <c r="F54" s="351">
        <v>3</v>
      </c>
      <c r="G54" s="381">
        <f>VLOOKUP(B54,Planilha5!$A$3:$F$2029,6,0)</f>
        <v>9.1199999999999992</v>
      </c>
      <c r="H54" s="381">
        <f>(VLOOKUP(B54,Planilha5!$A$3:$F$2029,5,0))*1.2592</f>
        <v>7.6559360000000005</v>
      </c>
      <c r="I54" s="381">
        <f>(VLOOKUP(B54,Planilha5!$A$3:$F$2029,4,0))*1.2592</f>
        <v>3.8279680000000003</v>
      </c>
      <c r="J54" s="381">
        <f t="shared" si="20"/>
        <v>11.48</v>
      </c>
      <c r="K54" s="381">
        <f t="shared" si="21"/>
        <v>22.97</v>
      </c>
      <c r="L54" s="381">
        <f t="shared" si="22"/>
        <v>11.483904000000001</v>
      </c>
      <c r="M54" s="381">
        <f t="shared" si="23"/>
        <v>34.453904000000001</v>
      </c>
      <c r="N54" s="382">
        <f t="shared" si="19"/>
        <v>5.6519019734959936E-4</v>
      </c>
      <c r="O54" s="58"/>
      <c r="P54" s="58">
        <f t="shared" si="24"/>
        <v>27.36</v>
      </c>
    </row>
    <row r="55" spans="1:16" ht="26.4">
      <c r="A55" s="351" t="s">
        <v>2416</v>
      </c>
      <c r="B55" s="351">
        <v>81581</v>
      </c>
      <c r="C55" s="351" t="s">
        <v>2491</v>
      </c>
      <c r="D55" s="350" t="s">
        <v>1249</v>
      </c>
      <c r="E55" s="349" t="s">
        <v>2589</v>
      </c>
      <c r="F55" s="351">
        <v>11</v>
      </c>
      <c r="G55" s="381">
        <f>VLOOKUP(B55,Planilha5!$A$3:$F$2029,6,0)</f>
        <v>3.82</v>
      </c>
      <c r="H55" s="381">
        <f>(VLOOKUP(B55,Planilha5!$A$3:$F$2029,5,0))*1.2592</f>
        <v>3.6139040000000002</v>
      </c>
      <c r="I55" s="381">
        <f>(VLOOKUP(B55,Planilha5!$A$3:$F$2029,4,0))*1.2592</f>
        <v>1.19624</v>
      </c>
      <c r="J55" s="381">
        <f t="shared" si="20"/>
        <v>4.8099999999999996</v>
      </c>
      <c r="K55" s="381">
        <f t="shared" si="21"/>
        <v>39.75</v>
      </c>
      <c r="L55" s="381">
        <f t="shared" si="22"/>
        <v>13.15864</v>
      </c>
      <c r="M55" s="381">
        <f t="shared" si="23"/>
        <v>52.908639999999998</v>
      </c>
      <c r="N55" s="382">
        <f t="shared" si="19"/>
        <v>8.6792616253585965E-4</v>
      </c>
      <c r="O55" s="58"/>
      <c r="P55" s="58">
        <f t="shared" si="24"/>
        <v>42.02</v>
      </c>
    </row>
    <row r="56" spans="1:16" ht="26.4">
      <c r="A56" s="351" t="s">
        <v>2417</v>
      </c>
      <c r="B56" s="351">
        <v>81641</v>
      </c>
      <c r="C56" s="351" t="s">
        <v>2491</v>
      </c>
      <c r="D56" s="350" t="s">
        <v>1252</v>
      </c>
      <c r="E56" s="349" t="s">
        <v>2589</v>
      </c>
      <c r="F56" s="351">
        <v>3</v>
      </c>
      <c r="G56" s="381">
        <f>VLOOKUP(B56,Planilha5!$A$3:$F$2029,6,0)</f>
        <v>6.89</v>
      </c>
      <c r="H56" s="381">
        <f>(VLOOKUP(B56,Planilha5!$A$3:$F$2029,5,0))*1.2592</f>
        <v>2.8206080000000004</v>
      </c>
      <c r="I56" s="381">
        <f>(VLOOKUP(B56,Planilha5!$A$3:$F$2029,4,0))*1.2592</f>
        <v>5.8552800000000005</v>
      </c>
      <c r="J56" s="381">
        <f t="shared" si="20"/>
        <v>8.68</v>
      </c>
      <c r="K56" s="381">
        <f t="shared" si="21"/>
        <v>8.4600000000000009</v>
      </c>
      <c r="L56" s="381">
        <f t="shared" si="22"/>
        <v>17.565840000000001</v>
      </c>
      <c r="M56" s="381">
        <f t="shared" si="23"/>
        <v>26.025840000000002</v>
      </c>
      <c r="N56" s="382">
        <f t="shared" si="19"/>
        <v>4.26934191428324E-4</v>
      </c>
      <c r="O56" s="58"/>
      <c r="P56" s="58">
        <f t="shared" si="24"/>
        <v>20.67</v>
      </c>
    </row>
    <row r="57" spans="1:16" ht="26.4">
      <c r="A57" s="351" t="s">
        <v>2418</v>
      </c>
      <c r="B57" s="351">
        <v>81730</v>
      </c>
      <c r="C57" s="351" t="s">
        <v>2491</v>
      </c>
      <c r="D57" s="350" t="s">
        <v>1272</v>
      </c>
      <c r="E57" s="349" t="s">
        <v>2589</v>
      </c>
      <c r="F57" s="351">
        <v>2</v>
      </c>
      <c r="G57" s="381">
        <f>VLOOKUP(B57,Planilha5!$A$3:$F$2029,6,0)</f>
        <v>14.8</v>
      </c>
      <c r="H57" s="381">
        <f>(VLOOKUP(B57,Planilha5!$A$3:$F$2029,5,0))*1.2592</f>
        <v>11.282432000000002</v>
      </c>
      <c r="I57" s="381">
        <f>(VLOOKUP(B57,Planilha5!$A$3:$F$2029,4,0))*1.2592</f>
        <v>7.3537280000000003</v>
      </c>
      <c r="J57" s="381">
        <f t="shared" si="20"/>
        <v>18.64</v>
      </c>
      <c r="K57" s="381">
        <f t="shared" si="21"/>
        <v>22.56</v>
      </c>
      <c r="L57" s="381">
        <f t="shared" si="22"/>
        <v>14.707456000000001</v>
      </c>
      <c r="M57" s="381">
        <f t="shared" si="23"/>
        <v>37.267455999999996</v>
      </c>
      <c r="N57" s="382">
        <f t="shared" si="19"/>
        <v>6.1134438673067385E-4</v>
      </c>
      <c r="O57" s="58"/>
      <c r="P57" s="58">
        <f t="shared" si="24"/>
        <v>29.6</v>
      </c>
    </row>
    <row r="58" spans="1:16" ht="26.4">
      <c r="A58" s="351" t="s">
        <v>2419</v>
      </c>
      <c r="B58" s="351">
        <v>82301</v>
      </c>
      <c r="C58" s="351" t="s">
        <v>2491</v>
      </c>
      <c r="D58" s="350" t="s">
        <v>1395</v>
      </c>
      <c r="E58" s="349" t="s">
        <v>1995</v>
      </c>
      <c r="F58" s="351">
        <v>1.5</v>
      </c>
      <c r="G58" s="381">
        <f>VLOOKUP(B58,Planilha5!$A$3:$F$2029,6,0)</f>
        <v>14.3</v>
      </c>
      <c r="H58" s="381">
        <f>(VLOOKUP(B58,Planilha5!$A$3:$F$2029,5,0))*1.2592</f>
        <v>9.6580640000000013</v>
      </c>
      <c r="I58" s="381">
        <f>(VLOOKUP(B58,Planilha5!$A$3:$F$2029,4,0))*1.2592</f>
        <v>8.3484960000000008</v>
      </c>
      <c r="J58" s="381">
        <f t="shared" si="20"/>
        <v>18.010000000000002</v>
      </c>
      <c r="K58" s="381">
        <f t="shared" si="21"/>
        <v>14.49</v>
      </c>
      <c r="L58" s="381">
        <f t="shared" si="22"/>
        <v>12.522744000000001</v>
      </c>
      <c r="M58" s="381">
        <f t="shared" si="23"/>
        <v>27.012744000000001</v>
      </c>
      <c r="N58" s="382">
        <f t="shared" si="19"/>
        <v>4.4312360399896068E-4</v>
      </c>
      <c r="O58" s="58"/>
      <c r="P58" s="58">
        <f t="shared" si="24"/>
        <v>21.45</v>
      </c>
    </row>
    <row r="59" spans="1:16">
      <c r="A59" s="377" t="s">
        <v>2658</v>
      </c>
      <c r="B59" s="414"/>
      <c r="C59" s="377"/>
      <c r="D59" s="383" t="s">
        <v>1484</v>
      </c>
      <c r="E59" s="378"/>
      <c r="F59" s="377"/>
      <c r="G59" s="378"/>
      <c r="H59" s="378"/>
      <c r="I59" s="378"/>
      <c r="J59" s="378"/>
      <c r="K59" s="378"/>
      <c r="L59" s="378"/>
      <c r="M59" s="379">
        <f>ROUND((SUM(M60:M62)),2)</f>
        <v>3218.87</v>
      </c>
      <c r="N59" s="380">
        <f t="shared" si="19"/>
        <v>5.2803124155181513E-2</v>
      </c>
      <c r="O59" s="426"/>
    </row>
    <row r="60" spans="1:16" ht="39.6">
      <c r="A60" s="351" t="s">
        <v>2523</v>
      </c>
      <c r="B60" s="413" t="s">
        <v>2620</v>
      </c>
      <c r="C60" s="351" t="s">
        <v>2487</v>
      </c>
      <c r="D60" s="350" t="s">
        <v>2222</v>
      </c>
      <c r="E60" s="349" t="s">
        <v>2144</v>
      </c>
      <c r="F60" s="351">
        <v>15.17</v>
      </c>
      <c r="G60" s="381">
        <f>'Composições Custo'!H81</f>
        <v>125.10477999999999</v>
      </c>
      <c r="H60" s="381">
        <f>('Composições Custo'!H82+'Composições Custo'!H83)*1.2592</f>
        <v>13.437288367999999</v>
      </c>
      <c r="I60" s="381">
        <f>('Composições Custo'!H84+'Composições Custo'!H85+'Composições Custo'!H86+'Composições Custo'!H87+'Composições Custo'!H88+'Composições Custo'!H89+'Composições Custo'!H90+'Composições Custo'!H91+'Composições Custo'!H92)*1.2592</f>
        <v>144.09465060799999</v>
      </c>
      <c r="J60" s="381">
        <f>ROUND(G60 * (1 + 25.92 / 100), 2)</f>
        <v>157.53</v>
      </c>
      <c r="K60" s="381">
        <f t="shared" ref="K60:K62" si="25">ROUND(F60 * H60, 2)</f>
        <v>203.84</v>
      </c>
      <c r="L60" s="381">
        <f t="shared" ref="L60:L62" si="26">F60*I60</f>
        <v>2185.9158497233598</v>
      </c>
      <c r="M60" s="381">
        <f t="shared" ref="M60:M62" si="27">K60+L60</f>
        <v>2389.7558497233599</v>
      </c>
      <c r="N60" s="382">
        <f t="shared" si="19"/>
        <v>3.9202134548308523E-2</v>
      </c>
      <c r="O60" s="58"/>
      <c r="P60" s="58">
        <f t="shared" ref="P60:P62" si="28">ROUND((G60*F60),2)</f>
        <v>1897.84</v>
      </c>
    </row>
    <row r="61" spans="1:16" ht="39.6">
      <c r="A61" s="351" t="s">
        <v>2547</v>
      </c>
      <c r="B61" s="413" t="s">
        <v>2708</v>
      </c>
      <c r="C61" s="351" t="s">
        <v>2487</v>
      </c>
      <c r="D61" s="350" t="s">
        <v>2234</v>
      </c>
      <c r="E61" s="349" t="s">
        <v>2144</v>
      </c>
      <c r="F61" s="351">
        <v>5.5</v>
      </c>
      <c r="G61" s="381">
        <f>'Composições Custo'!H98</f>
        <v>111.06195599999997</v>
      </c>
      <c r="H61" s="381">
        <f>('Composições Custo'!H99+'Composições Custo'!H100)*1.2592</f>
        <v>11.658838360000001</v>
      </c>
      <c r="I61" s="381">
        <f>('Composições Custo'!H101+'Composições Custo'!H102+'Composições Custo'!H103+'Composições Custo'!H104+'Composições Custo'!H105+'Composições Custo'!H106+'Composições Custo'!H107+'Composições Custo'!H108+'Composições Custo'!H109)*1.2592</f>
        <v>128.19037663520001</v>
      </c>
      <c r="J61" s="381">
        <f>ROUND(G61 * (1 + 25.92 / 100), 2)</f>
        <v>139.85</v>
      </c>
      <c r="K61" s="381">
        <f t="shared" si="25"/>
        <v>64.12</v>
      </c>
      <c r="L61" s="381">
        <f t="shared" si="26"/>
        <v>705.04707149360001</v>
      </c>
      <c r="M61" s="381">
        <f t="shared" si="27"/>
        <v>769.16707149360002</v>
      </c>
      <c r="N61" s="382">
        <f t="shared" si="19"/>
        <v>1.2617603187501806E-2</v>
      </c>
      <c r="O61" s="58"/>
      <c r="P61" s="58">
        <f t="shared" si="28"/>
        <v>610.84</v>
      </c>
    </row>
    <row r="62" spans="1:16">
      <c r="A62" s="351" t="s">
        <v>2549</v>
      </c>
      <c r="B62" s="413" t="s">
        <v>2709</v>
      </c>
      <c r="C62" s="351" t="s">
        <v>2487</v>
      </c>
      <c r="D62" s="350" t="s">
        <v>2224</v>
      </c>
      <c r="E62" s="349" t="s">
        <v>2512</v>
      </c>
      <c r="F62" s="351">
        <v>1.6</v>
      </c>
      <c r="G62" s="381">
        <f>'Composições Custo'!H115</f>
        <v>29.76</v>
      </c>
      <c r="H62" s="381">
        <f>('Composições Custo'!H119+'Composições Custo'!H118)*1.2592</f>
        <v>2.3654474944000001</v>
      </c>
      <c r="I62" s="381">
        <f>('Composições Custo'!H117+'Composições Custo'!H116)*1.2592</f>
        <v>35.105919286400002</v>
      </c>
      <c r="J62" s="381">
        <f>ROUND(G62 * (1 + 25.92 / 100), 2)</f>
        <v>37.47</v>
      </c>
      <c r="K62" s="381">
        <f t="shared" si="25"/>
        <v>3.78</v>
      </c>
      <c r="L62" s="381">
        <f t="shared" si="26"/>
        <v>56.169470858240004</v>
      </c>
      <c r="M62" s="381">
        <f t="shared" si="27"/>
        <v>59.949470858240005</v>
      </c>
      <c r="N62" s="382">
        <f t="shared" si="19"/>
        <v>9.834256595529123E-4</v>
      </c>
      <c r="O62" s="58"/>
      <c r="P62" s="58">
        <f t="shared" si="28"/>
        <v>47.62</v>
      </c>
    </row>
    <row r="63" spans="1:16">
      <c r="A63" s="377" t="s">
        <v>2659</v>
      </c>
      <c r="B63" s="414"/>
      <c r="C63" s="377"/>
      <c r="D63" s="383" t="s">
        <v>2660</v>
      </c>
      <c r="E63" s="378"/>
      <c r="F63" s="377"/>
      <c r="G63" s="378"/>
      <c r="H63" s="378"/>
      <c r="I63" s="378"/>
      <c r="J63" s="378"/>
      <c r="K63" s="378"/>
      <c r="L63" s="378"/>
      <c r="M63" s="379">
        <f>ROUND((SUM(M64)),2)</f>
        <v>1232.82</v>
      </c>
      <c r="N63" s="380">
        <f t="shared" si="19"/>
        <v>2.0223478276845872E-2</v>
      </c>
      <c r="O63" s="426"/>
    </row>
    <row r="64" spans="1:16" ht="26.4">
      <c r="A64" s="351" t="s">
        <v>2661</v>
      </c>
      <c r="B64" s="351">
        <v>150204</v>
      </c>
      <c r="C64" s="351" t="s">
        <v>2491</v>
      </c>
      <c r="D64" s="350" t="s">
        <v>1560</v>
      </c>
      <c r="E64" s="349" t="s">
        <v>2152</v>
      </c>
      <c r="F64" s="351">
        <v>53.5</v>
      </c>
      <c r="G64" s="381">
        <f>VLOOKUP(B64,Planilha5!$A$3:$F$2029,6,0)</f>
        <v>18.3</v>
      </c>
      <c r="H64" s="381">
        <f>(VLOOKUP(B64,Planilha5!$A$3:$F$2029,5,0))*1.2592</f>
        <v>0</v>
      </c>
      <c r="I64" s="381">
        <f>(VLOOKUP(B64,Planilha5!$A$3:$F$2029,4,0))*1.2592</f>
        <v>23.043360000000003</v>
      </c>
      <c r="J64" s="381">
        <f>ROUND(G64 * (1 + 25.92 / 100), 2)</f>
        <v>23.04</v>
      </c>
      <c r="K64" s="381">
        <f t="shared" ref="K64" si="29">ROUND(F64 * H64, 2)</f>
        <v>0</v>
      </c>
      <c r="L64" s="381">
        <f t="shared" ref="L64" si="30">F64*I64</f>
        <v>1232.8197600000001</v>
      </c>
      <c r="M64" s="381">
        <f t="shared" ref="M64" si="31">K64+L64</f>
        <v>1232.8197600000001</v>
      </c>
      <c r="N64" s="382">
        <f t="shared" si="19"/>
        <v>2.0223474339827668E-2</v>
      </c>
      <c r="O64" s="58"/>
      <c r="P64" s="58">
        <f>ROUND((G64*F64),2)</f>
        <v>979.05</v>
      </c>
    </row>
    <row r="65" spans="1:16">
      <c r="A65" s="377" t="s">
        <v>2662</v>
      </c>
      <c r="B65" s="414"/>
      <c r="C65" s="377"/>
      <c r="D65" s="383" t="s">
        <v>2663</v>
      </c>
      <c r="E65" s="378"/>
      <c r="F65" s="377"/>
      <c r="G65" s="378"/>
      <c r="H65" s="378"/>
      <c r="I65" s="378"/>
      <c r="J65" s="378"/>
      <c r="K65" s="378"/>
      <c r="L65" s="378"/>
      <c r="M65" s="379">
        <f>ROUND((SUM(M66:M68)),2)</f>
        <v>415.97</v>
      </c>
      <c r="N65" s="380">
        <f t="shared" si="19"/>
        <v>6.8236727655453175E-3</v>
      </c>
      <c r="O65" s="426"/>
    </row>
    <row r="66" spans="1:16" ht="26.4">
      <c r="A66" s="351" t="s">
        <v>2664</v>
      </c>
      <c r="B66" s="351">
        <v>200103</v>
      </c>
      <c r="C66" s="351" t="s">
        <v>2491</v>
      </c>
      <c r="D66" s="350" t="s">
        <v>1689</v>
      </c>
      <c r="E66" s="349" t="s">
        <v>2512</v>
      </c>
      <c r="F66" s="351">
        <v>2.15</v>
      </c>
      <c r="G66" s="381">
        <f>VLOOKUP(B66,Planilha5!$A$3:$F$2029,6,0)</f>
        <v>13.28</v>
      </c>
      <c r="H66" s="381">
        <f>(VLOOKUP(B66,Planilha5!$A$3:$F$2029,5,0))*1.2592</f>
        <v>16.470336</v>
      </c>
      <c r="I66" s="381">
        <f>(VLOOKUP(B66,Planilha5!$A$3:$F$2029,4,0))*1.2592</f>
        <v>0.25184000000000001</v>
      </c>
      <c r="J66" s="381">
        <f>ROUND(G66 * (1 + 25.92 / 100), 2)</f>
        <v>16.72</v>
      </c>
      <c r="K66" s="381">
        <f t="shared" ref="K66:K68" si="32">ROUND(F66 * H66, 2)</f>
        <v>35.409999999999997</v>
      </c>
      <c r="L66" s="381">
        <f t="shared" ref="L66:L68" si="33">F66*I66</f>
        <v>0.54145600000000005</v>
      </c>
      <c r="M66" s="381">
        <f t="shared" ref="M66:M68" si="34">K66+L66</f>
        <v>35.951455999999993</v>
      </c>
      <c r="N66" s="382">
        <f t="shared" si="19"/>
        <v>5.8975640356011424E-4</v>
      </c>
      <c r="O66" s="58"/>
      <c r="P66" s="58">
        <f t="shared" ref="P66:P68" si="35">ROUND((G66*F66),2)</f>
        <v>28.55</v>
      </c>
    </row>
    <row r="67" spans="1:16" ht="26.4">
      <c r="A67" s="351" t="s">
        <v>2665</v>
      </c>
      <c r="B67" s="351">
        <v>200499</v>
      </c>
      <c r="C67" s="351" t="s">
        <v>2491</v>
      </c>
      <c r="D67" s="350" t="s">
        <v>1698</v>
      </c>
      <c r="E67" s="349" t="s">
        <v>2144</v>
      </c>
      <c r="F67" s="351">
        <v>4.0599999999999996</v>
      </c>
      <c r="G67" s="381">
        <f>VLOOKUP(B67,Planilha5!$A$3:$F$2029,6,0)</f>
        <v>26.22</v>
      </c>
      <c r="H67" s="381">
        <f>(VLOOKUP(B67,Planilha5!$A$3:$F$2029,5,0))*1.2592</f>
        <v>20.915312</v>
      </c>
      <c r="I67" s="381">
        <f>(VLOOKUP(B67,Planilha5!$A$3:$F$2029,4,0))*1.2592</f>
        <v>12.100912000000001</v>
      </c>
      <c r="J67" s="381">
        <f>ROUND(G67 * (1 + 25.92 / 100), 2)</f>
        <v>33.020000000000003</v>
      </c>
      <c r="K67" s="381">
        <f t="shared" si="32"/>
        <v>84.92</v>
      </c>
      <c r="L67" s="381">
        <f t="shared" si="33"/>
        <v>49.129702719999997</v>
      </c>
      <c r="M67" s="381">
        <f t="shared" si="34"/>
        <v>134.04970272</v>
      </c>
      <c r="N67" s="382">
        <f t="shared" si="19"/>
        <v>2.1989838346032405E-3</v>
      </c>
      <c r="O67" s="58"/>
      <c r="P67" s="58">
        <f t="shared" si="35"/>
        <v>106.45</v>
      </c>
    </row>
    <row r="68" spans="1:16" ht="26.4">
      <c r="A68" s="351" t="s">
        <v>2666</v>
      </c>
      <c r="B68" s="351">
        <v>201003</v>
      </c>
      <c r="C68" s="351" t="s">
        <v>2491</v>
      </c>
      <c r="D68" s="350" t="s">
        <v>1706</v>
      </c>
      <c r="E68" s="349" t="s">
        <v>2144</v>
      </c>
      <c r="F68" s="351">
        <v>1</v>
      </c>
      <c r="G68" s="381">
        <f>VLOOKUP(B68,Planilha5!$A$3:$F$2029,6,0)</f>
        <v>195.34</v>
      </c>
      <c r="H68" s="381">
        <f>(VLOOKUP(B68,Planilha5!$A$3:$F$2029,5,0))*1.2592</f>
        <v>18.283584000000001</v>
      </c>
      <c r="I68" s="381">
        <f>(VLOOKUP(B68,Planilha5!$A$3:$F$2029,4,0))*1.2592</f>
        <v>227.68854400000001</v>
      </c>
      <c r="J68" s="381">
        <f>ROUND(G68 * (1 + 25.92 / 100), 2)</f>
        <v>245.97</v>
      </c>
      <c r="K68" s="381">
        <f t="shared" si="32"/>
        <v>18.28</v>
      </c>
      <c r="L68" s="381">
        <f t="shared" si="33"/>
        <v>227.68854400000001</v>
      </c>
      <c r="M68" s="381">
        <f t="shared" si="34"/>
        <v>245.96854400000001</v>
      </c>
      <c r="N68" s="382">
        <f t="shared" si="19"/>
        <v>4.0349276507287424E-3</v>
      </c>
      <c r="O68" s="58"/>
      <c r="P68" s="58">
        <f t="shared" si="35"/>
        <v>195.34</v>
      </c>
    </row>
    <row r="69" spans="1:16">
      <c r="A69" s="377" t="s">
        <v>2667</v>
      </c>
      <c r="B69" s="414"/>
      <c r="C69" s="377"/>
      <c r="D69" s="383" t="s">
        <v>1717</v>
      </c>
      <c r="E69" s="378"/>
      <c r="F69" s="377"/>
      <c r="G69" s="378"/>
      <c r="H69" s="378"/>
      <c r="I69" s="378"/>
      <c r="J69" s="378"/>
      <c r="K69" s="378"/>
      <c r="L69" s="378"/>
      <c r="M69" s="379">
        <f>ROUND((SUM(M70)),2)</f>
        <v>253.22</v>
      </c>
      <c r="N69" s="380">
        <f t="shared" si="19"/>
        <v>4.1538822936543146E-3</v>
      </c>
      <c r="O69" s="426"/>
    </row>
    <row r="70" spans="1:16" ht="26.4">
      <c r="A70" s="351" t="s">
        <v>2668</v>
      </c>
      <c r="B70" s="351">
        <v>210498</v>
      </c>
      <c r="C70" s="351" t="s">
        <v>2491</v>
      </c>
      <c r="D70" s="350" t="s">
        <v>1725</v>
      </c>
      <c r="E70" s="349" t="s">
        <v>2144</v>
      </c>
      <c r="F70" s="351">
        <v>3.04</v>
      </c>
      <c r="G70" s="381">
        <f>VLOOKUP(B70,Planilha5!$A$3:$F$2029,6,0)</f>
        <v>66.150000000000006</v>
      </c>
      <c r="H70" s="381">
        <f>(VLOOKUP(B70,Planilha5!$A$3:$F$2029,5,0))*1.2592</f>
        <v>14.065264000000001</v>
      </c>
      <c r="I70" s="381">
        <f>(VLOOKUP(B70,Planilha5!$A$3:$F$2029,4,0))*1.2592</f>
        <v>69.230816000000004</v>
      </c>
      <c r="J70" s="381">
        <f>ROUND(G70 * (1 + 25.92 / 100), 2)</f>
        <v>83.3</v>
      </c>
      <c r="K70" s="381">
        <f t="shared" ref="K70" si="36">ROUND(F70 * H70, 2)</f>
        <v>42.76</v>
      </c>
      <c r="L70" s="381">
        <f t="shared" ref="L70" si="37">F70*I70</f>
        <v>210.46168064000003</v>
      </c>
      <c r="M70" s="381">
        <f t="shared" ref="M70" si="38">K70+L70</f>
        <v>253.22168064000002</v>
      </c>
      <c r="N70" s="382">
        <f t="shared" si="19"/>
        <v>4.1539098632804817E-3</v>
      </c>
      <c r="O70" s="58"/>
      <c r="P70" s="58">
        <f>ROUND((G70*F70),2)</f>
        <v>201.1</v>
      </c>
    </row>
    <row r="71" spans="1:16">
      <c r="A71" s="377" t="s">
        <v>2669</v>
      </c>
      <c r="B71" s="414"/>
      <c r="C71" s="377"/>
      <c r="D71" s="383" t="s">
        <v>1732</v>
      </c>
      <c r="E71" s="378"/>
      <c r="F71" s="377"/>
      <c r="G71" s="378"/>
      <c r="H71" s="378"/>
      <c r="I71" s="378"/>
      <c r="J71" s="378"/>
      <c r="K71" s="378"/>
      <c r="L71" s="378"/>
      <c r="M71" s="379">
        <f>ROUND((SUM(M72:M76)),2)</f>
        <v>662.71</v>
      </c>
      <c r="N71" s="380">
        <f t="shared" si="19"/>
        <v>1.0871255567599917E-2</v>
      </c>
      <c r="O71" s="426"/>
    </row>
    <row r="72" spans="1:16" ht="26.4">
      <c r="A72" s="351" t="s">
        <v>2670</v>
      </c>
      <c r="B72" s="351">
        <v>220201</v>
      </c>
      <c r="C72" s="351" t="s">
        <v>2491</v>
      </c>
      <c r="D72" s="350" t="s">
        <v>1753</v>
      </c>
      <c r="E72" s="349" t="s">
        <v>2144</v>
      </c>
      <c r="F72" s="351">
        <v>4.6100000000000003</v>
      </c>
      <c r="G72" s="381">
        <f>VLOOKUP(B72,Planilha5!$A$3:$F$2029,6,0)</f>
        <v>27.04</v>
      </c>
      <c r="H72" s="381">
        <f>(VLOOKUP(B72,Planilha5!$A$3:$F$2029,5,0))*1.2592</f>
        <v>15.802960000000002</v>
      </c>
      <c r="I72" s="381">
        <f>(VLOOKUP(B72,Planilha5!$A$3:$F$2029,4,0))*1.2592</f>
        <v>18.245808</v>
      </c>
      <c r="J72" s="381">
        <f>ROUND(G72 * (1 + 25.92 / 100), 2)</f>
        <v>34.049999999999997</v>
      </c>
      <c r="K72" s="381">
        <f t="shared" ref="K72:K76" si="39">ROUND(F72 * H72, 2)</f>
        <v>72.849999999999994</v>
      </c>
      <c r="L72" s="381">
        <f t="shared" ref="L72:L76" si="40">F72*I72</f>
        <v>84.113174880000003</v>
      </c>
      <c r="M72" s="381">
        <f t="shared" ref="M72:M76" si="41">K72+L72</f>
        <v>156.96317488</v>
      </c>
      <c r="N72" s="382">
        <f t="shared" si="19"/>
        <v>2.5748619891390791E-3</v>
      </c>
      <c r="O72" s="58"/>
      <c r="P72" s="58">
        <f t="shared" ref="P72:P76" si="42">ROUND((G72*F72),2)</f>
        <v>124.65</v>
      </c>
    </row>
    <row r="73" spans="1:16" ht="26.4">
      <c r="A73" s="351" t="s">
        <v>2671</v>
      </c>
      <c r="B73" s="351">
        <v>220310</v>
      </c>
      <c r="C73" s="351" t="s">
        <v>2491</v>
      </c>
      <c r="D73" s="350" t="s">
        <v>1758</v>
      </c>
      <c r="E73" s="349" t="s">
        <v>1995</v>
      </c>
      <c r="F73" s="351">
        <v>19.940000000000001</v>
      </c>
      <c r="G73" s="381">
        <f>VLOOKUP(B73,Planilha5!$A$3:$F$2029,6,0)</f>
        <v>8.2100000000000009</v>
      </c>
      <c r="H73" s="381">
        <f>(VLOOKUP(B73,Planilha5!$A$3:$F$2029,5,0))*1.2592</f>
        <v>7.3033600000000005</v>
      </c>
      <c r="I73" s="381">
        <f>(VLOOKUP(B73,Planilha5!$A$3:$F$2029,4,0))*1.2592</f>
        <v>3.0346720000000005</v>
      </c>
      <c r="J73" s="381">
        <f>ROUND(G73 * (1 + 25.92 / 100), 2)</f>
        <v>10.34</v>
      </c>
      <c r="K73" s="381">
        <f t="shared" si="39"/>
        <v>145.63</v>
      </c>
      <c r="L73" s="381">
        <f t="shared" si="40"/>
        <v>60.511359680000012</v>
      </c>
      <c r="M73" s="381">
        <f t="shared" si="41"/>
        <v>206.14135967999999</v>
      </c>
      <c r="N73" s="382">
        <f t="shared" si="19"/>
        <v>3.3815928598237791E-3</v>
      </c>
      <c r="O73" s="58"/>
      <c r="P73" s="58">
        <f t="shared" si="42"/>
        <v>163.71</v>
      </c>
    </row>
    <row r="74" spans="1:16" ht="26.4">
      <c r="A74" s="351" t="s">
        <v>2672</v>
      </c>
      <c r="B74" s="351">
        <v>220920</v>
      </c>
      <c r="C74" s="351" t="s">
        <v>2491</v>
      </c>
      <c r="D74" s="350" t="s">
        <v>1776</v>
      </c>
      <c r="E74" s="349" t="s">
        <v>2144</v>
      </c>
      <c r="F74" s="351">
        <v>0.24</v>
      </c>
      <c r="G74" s="381">
        <f>VLOOKUP(B74,Planilha5!$A$3:$F$2029,6,0)</f>
        <v>448.38</v>
      </c>
      <c r="H74" s="381">
        <f>(VLOOKUP(B74,Planilha5!$A$3:$F$2029,5,0))*1.2592</f>
        <v>29.893408000000001</v>
      </c>
      <c r="I74" s="381">
        <f>(VLOOKUP(B74,Planilha5!$A$3:$F$2029,4,0))*1.2592</f>
        <v>534.70668799999999</v>
      </c>
      <c r="J74" s="381">
        <f>ROUND(G74 * (1 + 25.92 / 100), 2)</f>
        <v>564.6</v>
      </c>
      <c r="K74" s="381">
        <f t="shared" si="39"/>
        <v>7.17</v>
      </c>
      <c r="L74" s="381">
        <f t="shared" si="40"/>
        <v>128.32960512</v>
      </c>
      <c r="M74" s="381">
        <f t="shared" si="41"/>
        <v>135.49960511999998</v>
      </c>
      <c r="N74" s="382">
        <f t="shared" si="19"/>
        <v>2.2227683852188585E-3</v>
      </c>
      <c r="O74" s="58"/>
      <c r="P74" s="58">
        <f t="shared" si="42"/>
        <v>107.61</v>
      </c>
    </row>
    <row r="75" spans="1:16" ht="26.4">
      <c r="A75" s="351" t="s">
        <v>2673</v>
      </c>
      <c r="B75" s="351">
        <v>221102</v>
      </c>
      <c r="C75" s="351" t="s">
        <v>2491</v>
      </c>
      <c r="D75" s="350" t="s">
        <v>1783</v>
      </c>
      <c r="E75" s="349" t="s">
        <v>1995</v>
      </c>
      <c r="F75" s="351">
        <v>1.08</v>
      </c>
      <c r="G75" s="381">
        <f>VLOOKUP(B75,Planilha5!$A$3:$F$2029,6,0)</f>
        <v>17.600000000000001</v>
      </c>
      <c r="H75" s="381">
        <f>(VLOOKUP(B75,Planilha5!$A$3:$F$2029,5,0))*1.2592</f>
        <v>0</v>
      </c>
      <c r="I75" s="381">
        <f>(VLOOKUP(B75,Planilha5!$A$3:$F$2029,4,0))*1.2592</f>
        <v>22.161920000000002</v>
      </c>
      <c r="J75" s="381">
        <f>ROUND(G75 * (1 + 25.92 / 100), 2)</f>
        <v>22.16</v>
      </c>
      <c r="K75" s="381">
        <f t="shared" si="39"/>
        <v>0</v>
      </c>
      <c r="L75" s="381">
        <f t="shared" si="40"/>
        <v>23.934873600000003</v>
      </c>
      <c r="M75" s="381">
        <f t="shared" si="41"/>
        <v>23.934873600000003</v>
      </c>
      <c r="N75" s="382">
        <f t="shared" si="19"/>
        <v>3.9263347147892782E-4</v>
      </c>
      <c r="O75" s="58"/>
      <c r="P75" s="58">
        <f t="shared" si="42"/>
        <v>19.010000000000002</v>
      </c>
    </row>
    <row r="76" spans="1:16" ht="26.4">
      <c r="A76" s="351" t="s">
        <v>2674</v>
      </c>
      <c r="B76" s="351">
        <v>221104</v>
      </c>
      <c r="C76" s="351" t="s">
        <v>2491</v>
      </c>
      <c r="D76" s="350" t="s">
        <v>1784</v>
      </c>
      <c r="E76" s="349" t="s">
        <v>2144</v>
      </c>
      <c r="F76" s="351">
        <v>3.15</v>
      </c>
      <c r="G76" s="381">
        <f>VLOOKUP(B76,Planilha5!$A$3:$F$2029,6,0)</f>
        <v>35.340000000000003</v>
      </c>
      <c r="H76" s="381">
        <f>(VLOOKUP(B76,Planilha5!$A$3:$F$2029,5,0))*1.2592</f>
        <v>0</v>
      </c>
      <c r="I76" s="381">
        <f>(VLOOKUP(B76,Planilha5!$A$3:$F$2029,4,0))*1.2592</f>
        <v>44.500128000000011</v>
      </c>
      <c r="J76" s="381">
        <f>ROUND(G76 * (1 + 25.92 / 100), 2)</f>
        <v>44.5</v>
      </c>
      <c r="K76" s="381">
        <f t="shared" si="39"/>
        <v>0</v>
      </c>
      <c r="L76" s="381">
        <f t="shared" si="40"/>
        <v>140.17540320000003</v>
      </c>
      <c r="M76" s="381">
        <f t="shared" si="41"/>
        <v>140.17540320000003</v>
      </c>
      <c r="N76" s="382">
        <f t="shared" si="19"/>
        <v>2.2994713109483235E-3</v>
      </c>
      <c r="O76" s="58"/>
      <c r="P76" s="58">
        <f t="shared" si="42"/>
        <v>111.32</v>
      </c>
    </row>
    <row r="77" spans="1:16">
      <c r="A77" s="377" t="s">
        <v>2675</v>
      </c>
      <c r="B77" s="414"/>
      <c r="C77" s="377"/>
      <c r="D77" s="383" t="s">
        <v>2676</v>
      </c>
      <c r="E77" s="378"/>
      <c r="F77" s="377"/>
      <c r="G77" s="378"/>
      <c r="H77" s="378"/>
      <c r="I77" s="378"/>
      <c r="J77" s="378"/>
      <c r="K77" s="378"/>
      <c r="L77" s="378"/>
      <c r="M77" s="379">
        <f>ROUND((SUM(M78:M79)),2)</f>
        <v>8972.26</v>
      </c>
      <c r="N77" s="380">
        <f t="shared" si="19"/>
        <v>0.14718312908957767</v>
      </c>
      <c r="O77" s="426"/>
    </row>
    <row r="78" spans="1:16" ht="26.4">
      <c r="A78" s="351" t="s">
        <v>2677</v>
      </c>
      <c r="B78" s="351">
        <v>250101</v>
      </c>
      <c r="C78" s="351" t="s">
        <v>2491</v>
      </c>
      <c r="D78" s="350" t="s">
        <v>1832</v>
      </c>
      <c r="E78" s="349" t="s">
        <v>2149</v>
      </c>
      <c r="F78" s="351">
        <v>44</v>
      </c>
      <c r="G78" s="381">
        <f>VLOOKUP(B78,Planilha5!$A$3:$F$2029,6,0)</f>
        <v>76.099999999999994</v>
      </c>
      <c r="H78" s="381">
        <f>(VLOOKUP(B78,Planilha5!$A$3:$F$2029,5,0))*1.2592</f>
        <v>95.825119999999998</v>
      </c>
      <c r="I78" s="381">
        <f>(VLOOKUP(B78,Planilha5!$A$3:$F$2029,4,0))*1.2592</f>
        <v>0</v>
      </c>
      <c r="J78" s="381">
        <f>ROUND(G78 * (1 + 25.92 / 100), 2)</f>
        <v>95.83</v>
      </c>
      <c r="K78" s="381">
        <f t="shared" ref="K78:K79" si="43">ROUND(F78 * H78, 2)</f>
        <v>4216.3100000000004</v>
      </c>
      <c r="L78" s="381">
        <f t="shared" ref="L78:L79" si="44">F78*I78</f>
        <v>0</v>
      </c>
      <c r="M78" s="381">
        <f t="shared" ref="M78:M79" si="45">K78+L78</f>
        <v>4216.3100000000004</v>
      </c>
      <c r="N78" s="382">
        <f t="shared" si="19"/>
        <v>6.9165371825122918E-2</v>
      </c>
      <c r="O78" s="58"/>
      <c r="P78" s="58">
        <f t="shared" ref="P78:P79" si="46">ROUND((G78*F78),2)</f>
        <v>3348.4</v>
      </c>
    </row>
    <row r="79" spans="1:16" ht="26.4">
      <c r="A79" s="351" t="s">
        <v>2678</v>
      </c>
      <c r="B79" s="351">
        <v>250103</v>
      </c>
      <c r="C79" s="351" t="s">
        <v>2491</v>
      </c>
      <c r="D79" s="350" t="s">
        <v>1834</v>
      </c>
      <c r="E79" s="349" t="s">
        <v>2149</v>
      </c>
      <c r="F79" s="351">
        <v>176</v>
      </c>
      <c r="G79" s="381">
        <f>VLOOKUP(B79,Planilha5!$A$3:$F$2029,6,0)</f>
        <v>21.46</v>
      </c>
      <c r="H79" s="381">
        <f>(VLOOKUP(B79,Planilha5!$A$3:$F$2029,5,0))*1.2592</f>
        <v>27.022432000000002</v>
      </c>
      <c r="I79" s="381">
        <f>(VLOOKUP(B79,Planilha5!$A$3:$F$2029,4,0))*1.2592</f>
        <v>0</v>
      </c>
      <c r="J79" s="381">
        <f>ROUND(G79 * (1 + 25.92 / 100), 2)</f>
        <v>27.02</v>
      </c>
      <c r="K79" s="381">
        <f t="shared" si="43"/>
        <v>4755.95</v>
      </c>
      <c r="L79" s="381">
        <f t="shared" si="44"/>
        <v>0</v>
      </c>
      <c r="M79" s="381">
        <f t="shared" si="45"/>
        <v>4755.95</v>
      </c>
      <c r="N79" s="382">
        <f t="shared" si="19"/>
        <v>7.8017757264454771E-2</v>
      </c>
      <c r="O79" s="58"/>
      <c r="P79" s="58">
        <f t="shared" si="46"/>
        <v>3776.96</v>
      </c>
    </row>
    <row r="80" spans="1:16">
      <c r="A80" s="377" t="s">
        <v>2679</v>
      </c>
      <c r="B80" s="414"/>
      <c r="C80" s="377"/>
      <c r="D80" s="383" t="s">
        <v>1843</v>
      </c>
      <c r="E80" s="378"/>
      <c r="F80" s="377"/>
      <c r="G80" s="378"/>
      <c r="H80" s="378"/>
      <c r="I80" s="378"/>
      <c r="J80" s="378"/>
      <c r="K80" s="378"/>
      <c r="L80" s="378"/>
      <c r="M80" s="379">
        <f>ROUND((SUM(M81:M85)),2)</f>
        <v>20367.490000000002</v>
      </c>
      <c r="N80" s="380">
        <f t="shared" si="19"/>
        <v>0.33411324570405704</v>
      </c>
      <c r="O80" s="426"/>
    </row>
    <row r="81" spans="1:16" ht="26.4">
      <c r="A81" s="351" t="s">
        <v>2680</v>
      </c>
      <c r="B81" s="351">
        <v>261001</v>
      </c>
      <c r="C81" s="351" t="s">
        <v>2491</v>
      </c>
      <c r="D81" s="350" t="s">
        <v>1858</v>
      </c>
      <c r="E81" s="349" t="s">
        <v>2144</v>
      </c>
      <c r="F81" s="351">
        <v>363.11</v>
      </c>
      <c r="G81" s="381">
        <f>VLOOKUP(B81,Planilha5!$A$3:$F$2029,6,0)</f>
        <v>11.24</v>
      </c>
      <c r="H81" s="381">
        <f>(VLOOKUP(B81,Planilha5!$A$3:$F$2029,5,0))*1.2592</f>
        <v>8.6003360000000004</v>
      </c>
      <c r="I81" s="381">
        <f>(VLOOKUP(B81,Planilha5!$A$3:$F$2029,4,0))*1.2592</f>
        <v>5.5530720000000002</v>
      </c>
      <c r="J81" s="381">
        <f>ROUND(G81 * (1 + 25.92 / 100), 2)</f>
        <v>14.15</v>
      </c>
      <c r="K81" s="381">
        <f t="shared" ref="K81:K85" si="47">ROUND(F81 * H81, 2)</f>
        <v>3122.87</v>
      </c>
      <c r="L81" s="381">
        <f t="shared" ref="L81:L85" si="48">F81*I81</f>
        <v>2016.3759739200002</v>
      </c>
      <c r="M81" s="381">
        <f t="shared" ref="M81:M85" si="49">K81+L81</f>
        <v>5139.2459739200003</v>
      </c>
      <c r="N81" s="382">
        <f t="shared" si="19"/>
        <v>8.4305437381725426E-2</v>
      </c>
      <c r="O81" s="58"/>
      <c r="P81" s="58">
        <f t="shared" ref="P81:P85" si="50">ROUND((G81*F81),2)</f>
        <v>4081.36</v>
      </c>
    </row>
    <row r="82" spans="1:16" ht="26.4">
      <c r="A82" s="351" t="s">
        <v>2681</v>
      </c>
      <c r="B82" s="351">
        <v>261002</v>
      </c>
      <c r="C82" s="351" t="s">
        <v>2491</v>
      </c>
      <c r="D82" s="350" t="s">
        <v>1859</v>
      </c>
      <c r="E82" s="349" t="s">
        <v>2144</v>
      </c>
      <c r="F82" s="351">
        <v>95.81</v>
      </c>
      <c r="G82" s="381">
        <f>VLOOKUP(B82,Planilha5!$A$3:$F$2029,6,0)</f>
        <v>33.22</v>
      </c>
      <c r="H82" s="381">
        <f>(VLOOKUP(B82,Planilha5!$A$3:$F$2029,5,0))*1.2592</f>
        <v>15.349648</v>
      </c>
      <c r="I82" s="381">
        <f>(VLOOKUP(B82,Planilha5!$A$3:$F$2029,4,0))*1.2592</f>
        <v>26.480976000000002</v>
      </c>
      <c r="J82" s="381">
        <f>ROUND(G82 * (1 + 25.92 / 100), 2)</f>
        <v>41.83</v>
      </c>
      <c r="K82" s="381">
        <f t="shared" si="47"/>
        <v>1470.65</v>
      </c>
      <c r="L82" s="381">
        <f t="shared" si="48"/>
        <v>2537.1423105600002</v>
      </c>
      <c r="M82" s="381">
        <f t="shared" si="49"/>
        <v>4007.7923105600003</v>
      </c>
      <c r="N82" s="382">
        <f t="shared" ref="N82:N113" si="51">M82 / $M$97</f>
        <v>6.5744797075582881E-2</v>
      </c>
      <c r="O82" s="58"/>
      <c r="P82" s="58">
        <f t="shared" si="50"/>
        <v>3182.81</v>
      </c>
    </row>
    <row r="83" spans="1:16" ht="26.4">
      <c r="A83" s="351" t="s">
        <v>2682</v>
      </c>
      <c r="B83" s="351">
        <v>261003</v>
      </c>
      <c r="C83" s="351" t="s">
        <v>2491</v>
      </c>
      <c r="D83" s="350" t="s">
        <v>1860</v>
      </c>
      <c r="E83" s="349" t="s">
        <v>2144</v>
      </c>
      <c r="F83" s="351">
        <v>33.75</v>
      </c>
      <c r="G83" s="381">
        <f>VLOOKUP(B83,Planilha5!$A$3:$F$2029,6,0)</f>
        <v>49.66</v>
      </c>
      <c r="H83" s="381">
        <f>(VLOOKUP(B83,Planilha5!$A$3:$F$2029,5,0))*1.2592</f>
        <v>12.491264000000001</v>
      </c>
      <c r="I83" s="381">
        <f>(VLOOKUP(B83,Planilha5!$A$3:$F$2029,4,0))*1.2592</f>
        <v>50.040608000000006</v>
      </c>
      <c r="J83" s="381">
        <f>ROUND(G83 * (1 + 25.92 / 100), 2)</f>
        <v>62.53</v>
      </c>
      <c r="K83" s="381">
        <f t="shared" si="47"/>
        <v>421.58</v>
      </c>
      <c r="L83" s="381">
        <f t="shared" si="48"/>
        <v>1688.8705200000002</v>
      </c>
      <c r="M83" s="381">
        <f t="shared" si="49"/>
        <v>2110.4505200000003</v>
      </c>
      <c r="N83" s="382">
        <f t="shared" si="51"/>
        <v>3.4620342179375804E-2</v>
      </c>
      <c r="O83" s="58"/>
      <c r="P83" s="58">
        <f t="shared" si="50"/>
        <v>1676.03</v>
      </c>
    </row>
    <row r="84" spans="1:16" ht="26.4">
      <c r="A84" s="351" t="s">
        <v>2683</v>
      </c>
      <c r="B84" s="351">
        <v>261300</v>
      </c>
      <c r="C84" s="351" t="s">
        <v>2491</v>
      </c>
      <c r="D84" s="350" t="s">
        <v>1866</v>
      </c>
      <c r="E84" s="349" t="s">
        <v>2144</v>
      </c>
      <c r="F84" s="351">
        <v>14.04</v>
      </c>
      <c r="G84" s="381">
        <f>VLOOKUP(B84,Planilha5!$A$3:$F$2029,6,0)</f>
        <v>10.41</v>
      </c>
      <c r="H84" s="381">
        <f>(VLOOKUP(B84,Planilha5!$A$3:$F$2029,5,0))*1.2592</f>
        <v>10.476544000000001</v>
      </c>
      <c r="I84" s="381">
        <f>(VLOOKUP(B84,Planilha5!$A$3:$F$2029,4,0))*1.2592</f>
        <v>2.6317279999999998</v>
      </c>
      <c r="J84" s="381">
        <f>ROUND(G84 * (1 + 25.92 / 100), 2)</f>
        <v>13.11</v>
      </c>
      <c r="K84" s="381">
        <f t="shared" si="47"/>
        <v>147.09</v>
      </c>
      <c r="L84" s="381">
        <f t="shared" si="48"/>
        <v>36.949461119999995</v>
      </c>
      <c r="M84" s="381">
        <f t="shared" si="49"/>
        <v>184.03946112</v>
      </c>
      <c r="N84" s="382">
        <f t="shared" si="51"/>
        <v>3.0190279554539513E-3</v>
      </c>
      <c r="O84" s="58"/>
      <c r="P84" s="58">
        <f t="shared" si="50"/>
        <v>146.16</v>
      </c>
    </row>
    <row r="85" spans="1:16" ht="26.4">
      <c r="A85" s="351" t="s">
        <v>2555</v>
      </c>
      <c r="B85" s="413" t="s">
        <v>2710</v>
      </c>
      <c r="C85" s="351" t="s">
        <v>2487</v>
      </c>
      <c r="D85" s="350" t="s">
        <v>2192</v>
      </c>
      <c r="E85" s="349" t="s">
        <v>2144</v>
      </c>
      <c r="F85" s="351">
        <v>130</v>
      </c>
      <c r="G85" s="381">
        <f>'Composições Custo'!H125</f>
        <v>54.527667999999998</v>
      </c>
      <c r="H85" s="381">
        <f>('Composições Custo'!H131+'Composições Custo'!H130)*1.2592</f>
        <v>8.3424518400000007</v>
      </c>
      <c r="I85" s="381">
        <f>('Composições Custo'!H129+'Composições Custo'!H128+'Composições Custo'!H127+'Composições Custo'!H126)*1.2592</f>
        <v>60.318787705600002</v>
      </c>
      <c r="J85" s="381">
        <f>ROUND(G85 * (1 + 25.92 / 100), 2)</f>
        <v>68.66</v>
      </c>
      <c r="K85" s="381">
        <f t="shared" si="47"/>
        <v>1084.52</v>
      </c>
      <c r="L85" s="381">
        <f t="shared" si="48"/>
        <v>7841.4424017279998</v>
      </c>
      <c r="M85" s="381">
        <f t="shared" si="49"/>
        <v>8925.9624017280003</v>
      </c>
      <c r="N85" s="382">
        <f t="shared" si="51"/>
        <v>0.14642365205892929</v>
      </c>
      <c r="O85" s="58"/>
      <c r="P85" s="58">
        <f t="shared" si="50"/>
        <v>7088.6</v>
      </c>
    </row>
    <row r="86" spans="1:16">
      <c r="A86" s="377" t="s">
        <v>2684</v>
      </c>
      <c r="B86" s="414"/>
      <c r="C86" s="377"/>
      <c r="D86" s="383" t="s">
        <v>1895</v>
      </c>
      <c r="E86" s="378"/>
      <c r="F86" s="377"/>
      <c r="G86" s="378"/>
      <c r="H86" s="378"/>
      <c r="I86" s="378"/>
      <c r="J86" s="378"/>
      <c r="K86" s="378"/>
      <c r="L86" s="378"/>
      <c r="M86" s="379">
        <f>ROUND((SUM(M87:M96)),2)</f>
        <v>15942.86</v>
      </c>
      <c r="N86" s="380">
        <f t="shared" si="51"/>
        <v>0.26153054207491361</v>
      </c>
      <c r="O86" s="426"/>
    </row>
    <row r="87" spans="1:16" ht="26.4">
      <c r="A87" s="351" t="s">
        <v>2685</v>
      </c>
      <c r="B87" s="351">
        <v>271500</v>
      </c>
      <c r="C87" s="351" t="s">
        <v>2491</v>
      </c>
      <c r="D87" s="350" t="s">
        <v>1959</v>
      </c>
      <c r="E87" s="349" t="s">
        <v>2686</v>
      </c>
      <c r="F87" s="351">
        <v>68</v>
      </c>
      <c r="G87" s="381">
        <f>VLOOKUP(B87,Planilha5!$A$3:$F$2029,6,0)</f>
        <v>3.21</v>
      </c>
      <c r="H87" s="381">
        <f>(VLOOKUP(B87,Planilha5!$A$3:$F$2029,5,0))*1.2592</f>
        <v>0</v>
      </c>
      <c r="I87" s="381">
        <f>(VLOOKUP(B87,Planilha5!$A$3:$F$2029,4,0))*1.2592</f>
        <v>4.0420319999999998</v>
      </c>
      <c r="J87" s="381">
        <f t="shared" ref="J87:J96" si="52">ROUND(G87 * (1 + 25.92 / 100), 2)</f>
        <v>4.04</v>
      </c>
      <c r="K87" s="381">
        <f t="shared" ref="K87:K96" si="53">ROUND(F87 * H87, 2)</f>
        <v>0</v>
      </c>
      <c r="L87" s="381">
        <f t="shared" ref="L87:L96" si="54">F87*I87</f>
        <v>274.85817600000001</v>
      </c>
      <c r="M87" s="381">
        <f t="shared" ref="M87:M96" si="55">K87+L87</f>
        <v>274.85817600000001</v>
      </c>
      <c r="N87" s="382">
        <f t="shared" si="51"/>
        <v>4.5088401806828897E-3</v>
      </c>
      <c r="O87" s="58"/>
      <c r="P87" s="58">
        <f t="shared" ref="P87:P96" si="56">ROUND((G87*F87),2)</f>
        <v>218.28</v>
      </c>
    </row>
    <row r="88" spans="1:16" ht="26.4">
      <c r="A88" s="351" t="s">
        <v>2687</v>
      </c>
      <c r="B88" s="351">
        <v>271502</v>
      </c>
      <c r="C88" s="351" t="s">
        <v>2491</v>
      </c>
      <c r="D88" s="350" t="s">
        <v>1961</v>
      </c>
      <c r="E88" s="349" t="s">
        <v>2686</v>
      </c>
      <c r="F88" s="351">
        <v>68</v>
      </c>
      <c r="G88" s="381">
        <f>VLOOKUP(B88,Planilha5!$A$3:$F$2029,6,0)</f>
        <v>16.8</v>
      </c>
      <c r="H88" s="381">
        <f>(VLOOKUP(B88,Planilha5!$A$3:$F$2029,5,0))*1.2592</f>
        <v>0</v>
      </c>
      <c r="I88" s="381">
        <f>(VLOOKUP(B88,Planilha5!$A$3:$F$2029,4,0))*1.2592</f>
        <v>21.154560000000004</v>
      </c>
      <c r="J88" s="381">
        <f t="shared" si="52"/>
        <v>21.15</v>
      </c>
      <c r="K88" s="381">
        <f t="shared" si="53"/>
        <v>0</v>
      </c>
      <c r="L88" s="381">
        <f t="shared" si="54"/>
        <v>1438.5100800000002</v>
      </c>
      <c r="M88" s="381">
        <f t="shared" si="55"/>
        <v>1438.5100800000002</v>
      </c>
      <c r="N88" s="382">
        <f t="shared" si="51"/>
        <v>2.3597668235349704E-2</v>
      </c>
      <c r="O88" s="58"/>
      <c r="P88" s="58">
        <f t="shared" si="56"/>
        <v>1142.4000000000001</v>
      </c>
    </row>
    <row r="89" spans="1:16" ht="26.4">
      <c r="A89" s="351" t="s">
        <v>2688</v>
      </c>
      <c r="B89" s="351">
        <v>271608</v>
      </c>
      <c r="C89" s="351" t="s">
        <v>2491</v>
      </c>
      <c r="D89" s="350" t="s">
        <v>2137</v>
      </c>
      <c r="E89" s="349" t="s">
        <v>2144</v>
      </c>
      <c r="F89" s="351">
        <v>0.12</v>
      </c>
      <c r="G89" s="381">
        <f>VLOOKUP(B89,Planilha5!$A$3:$F$2029,6,0)</f>
        <v>520.96</v>
      </c>
      <c r="H89" s="381">
        <f>(VLOOKUP(B89,Planilha5!$A$3:$F$2029,5,0))*1.2592</f>
        <v>55.946256000000005</v>
      </c>
      <c r="I89" s="381">
        <f>(VLOOKUP(B89,Planilha5!$A$3:$F$2029,4,0))*1.2592</f>
        <v>600.04657599999996</v>
      </c>
      <c r="J89" s="381">
        <f t="shared" si="52"/>
        <v>655.99</v>
      </c>
      <c r="K89" s="381">
        <f t="shared" si="53"/>
        <v>6.71</v>
      </c>
      <c r="L89" s="381">
        <f t="shared" si="54"/>
        <v>72.005589119999996</v>
      </c>
      <c r="M89" s="381">
        <f t="shared" si="55"/>
        <v>78.71558911999999</v>
      </c>
      <c r="N89" s="382">
        <f t="shared" si="51"/>
        <v>1.2912696148808789E-3</v>
      </c>
      <c r="O89" s="58"/>
      <c r="P89" s="58">
        <f t="shared" si="56"/>
        <v>62.52</v>
      </c>
    </row>
    <row r="90" spans="1:16">
      <c r="A90" s="351" t="s">
        <v>2567</v>
      </c>
      <c r="B90" s="413" t="s">
        <v>2626</v>
      </c>
      <c r="C90" s="351" t="s">
        <v>2487</v>
      </c>
      <c r="D90" s="350" t="s">
        <v>2568</v>
      </c>
      <c r="E90" s="349" t="s">
        <v>2144</v>
      </c>
      <c r="F90" s="351">
        <v>3.65</v>
      </c>
      <c r="G90" s="381">
        <f>'Composições Custo'!H137</f>
        <v>42.11</v>
      </c>
      <c r="H90" s="381">
        <f>G90*1.2592</f>
        <v>53.024912</v>
      </c>
      <c r="I90" s="381">
        <v>0</v>
      </c>
      <c r="J90" s="381">
        <f t="shared" si="52"/>
        <v>53.02</v>
      </c>
      <c r="K90" s="381">
        <f t="shared" si="53"/>
        <v>193.54</v>
      </c>
      <c r="L90" s="381">
        <f t="shared" si="54"/>
        <v>0</v>
      </c>
      <c r="M90" s="381">
        <f t="shared" si="55"/>
        <v>193.54</v>
      </c>
      <c r="N90" s="382">
        <f t="shared" si="51"/>
        <v>3.1748770994149593E-3</v>
      </c>
      <c r="O90" s="58"/>
      <c r="P90" s="58">
        <f t="shared" si="56"/>
        <v>153.69999999999999</v>
      </c>
    </row>
    <row r="91" spans="1:16">
      <c r="A91" s="351" t="s">
        <v>2572</v>
      </c>
      <c r="B91" s="413" t="s">
        <v>2622</v>
      </c>
      <c r="C91" s="351" t="s">
        <v>2487</v>
      </c>
      <c r="D91" s="350" t="s">
        <v>2360</v>
      </c>
      <c r="E91" s="349" t="s">
        <v>2573</v>
      </c>
      <c r="F91" s="351">
        <v>4</v>
      </c>
      <c r="G91" s="381">
        <f>'Composições Custo'!H145</f>
        <v>31.99</v>
      </c>
      <c r="H91" s="381">
        <f>G91*1.2592</f>
        <v>40.281807999999998</v>
      </c>
      <c r="I91" s="381">
        <v>0</v>
      </c>
      <c r="J91" s="381">
        <f t="shared" si="52"/>
        <v>40.28</v>
      </c>
      <c r="K91" s="381">
        <f t="shared" si="53"/>
        <v>161.13</v>
      </c>
      <c r="L91" s="381">
        <f t="shared" si="54"/>
        <v>0</v>
      </c>
      <c r="M91" s="381">
        <f t="shared" si="55"/>
        <v>161.13</v>
      </c>
      <c r="N91" s="382">
        <f t="shared" si="51"/>
        <v>2.6432155989910737E-3</v>
      </c>
      <c r="O91" s="58"/>
      <c r="P91" s="58">
        <f t="shared" si="56"/>
        <v>127.96</v>
      </c>
    </row>
    <row r="92" spans="1:16" ht="39.6">
      <c r="A92" s="351" t="s">
        <v>2574</v>
      </c>
      <c r="B92" s="413" t="s">
        <v>2711</v>
      </c>
      <c r="C92" s="351" t="s">
        <v>2487</v>
      </c>
      <c r="D92" s="350" t="s">
        <v>2253</v>
      </c>
      <c r="E92" s="349" t="s">
        <v>2512</v>
      </c>
      <c r="F92" s="351">
        <v>7.4</v>
      </c>
      <c r="G92" s="381">
        <f>'Composições Custo'!H151</f>
        <v>97.217040000000011</v>
      </c>
      <c r="H92" s="381">
        <f>('Composições Custo'!H157+'Composições Custo'!H156)*1.2592</f>
        <v>50.319797824000005</v>
      </c>
      <c r="I92" s="381">
        <f>('Composições Custo'!H152+'Composições Custo'!H153+'Composições Custo'!H154+'Composições Custo'!H155)*1.2592</f>
        <v>72.095898944000027</v>
      </c>
      <c r="J92" s="381">
        <f t="shared" si="52"/>
        <v>122.42</v>
      </c>
      <c r="K92" s="381">
        <f t="shared" si="53"/>
        <v>372.37</v>
      </c>
      <c r="L92" s="381">
        <f t="shared" si="54"/>
        <v>533.5096521856002</v>
      </c>
      <c r="M92" s="381">
        <f t="shared" si="55"/>
        <v>905.87965218560021</v>
      </c>
      <c r="N92" s="382">
        <f t="shared" si="51"/>
        <v>1.4860269518187716E-2</v>
      </c>
      <c r="O92" s="58"/>
      <c r="P92" s="58">
        <f t="shared" si="56"/>
        <v>719.41</v>
      </c>
    </row>
    <row r="93" spans="1:16" ht="39.6">
      <c r="A93" s="351" t="s">
        <v>2585</v>
      </c>
      <c r="B93" s="413" t="s">
        <v>2712</v>
      </c>
      <c r="C93" s="351" t="s">
        <v>2487</v>
      </c>
      <c r="D93" s="350" t="s">
        <v>2735</v>
      </c>
      <c r="E93" s="349" t="s">
        <v>2573</v>
      </c>
      <c r="F93" s="351">
        <v>1</v>
      </c>
      <c r="G93" s="381">
        <f>'Composições Custo'!H163</f>
        <v>4715.0411999999997</v>
      </c>
      <c r="H93" s="381">
        <f>('Composições Custo'!H166+'Composições Custo'!H167)*1.2592</f>
        <v>100.70452</v>
      </c>
      <c r="I93" s="381">
        <f>('Composições Custo'!H164+'Composições Custo'!H165+'Composições Custo'!H168+'Composições Custo'!H169)*1.2592</f>
        <v>5836.4753590399996</v>
      </c>
      <c r="J93" s="381">
        <f t="shared" si="52"/>
        <v>5937.18</v>
      </c>
      <c r="K93" s="381">
        <f t="shared" si="53"/>
        <v>100.7</v>
      </c>
      <c r="L93" s="381">
        <f t="shared" si="54"/>
        <v>5836.4753590399996</v>
      </c>
      <c r="M93" s="381">
        <f t="shared" si="55"/>
        <v>5937.1753590399994</v>
      </c>
      <c r="N93" s="382">
        <f t="shared" si="51"/>
        <v>9.73948645377022E-2</v>
      </c>
      <c r="O93" s="58"/>
      <c r="P93" s="58">
        <f t="shared" si="56"/>
        <v>4715.04</v>
      </c>
    </row>
    <row r="94" spans="1:16">
      <c r="A94" s="351" t="s">
        <v>2443</v>
      </c>
      <c r="B94" s="413" t="s">
        <v>2623</v>
      </c>
      <c r="C94" s="351" t="s">
        <v>2487</v>
      </c>
      <c r="D94" s="350" t="s">
        <v>2596</v>
      </c>
      <c r="E94" s="349" t="s">
        <v>2144</v>
      </c>
      <c r="F94" s="351">
        <v>10.08</v>
      </c>
      <c r="G94" s="381">
        <v>39.840000000000003</v>
      </c>
      <c r="H94" s="381">
        <v>4.84</v>
      </c>
      <c r="I94" s="381">
        <v>45.33</v>
      </c>
      <c r="J94" s="381">
        <f t="shared" si="52"/>
        <v>50.17</v>
      </c>
      <c r="K94" s="381">
        <f t="shared" si="53"/>
        <v>48.79</v>
      </c>
      <c r="L94" s="381">
        <f t="shared" si="54"/>
        <v>456.9264</v>
      </c>
      <c r="M94" s="381">
        <f t="shared" si="55"/>
        <v>505.71640000000002</v>
      </c>
      <c r="N94" s="382">
        <f t="shared" si="51"/>
        <v>8.2958944774133275E-3</v>
      </c>
      <c r="O94" s="58"/>
      <c r="P94" s="58">
        <f t="shared" si="56"/>
        <v>401.59</v>
      </c>
    </row>
    <row r="95" spans="1:16" ht="26.4">
      <c r="A95" s="351" t="s">
        <v>2444</v>
      </c>
      <c r="B95" s="413" t="s">
        <v>2455</v>
      </c>
      <c r="C95" s="351" t="s">
        <v>2487</v>
      </c>
      <c r="D95" s="350" t="s">
        <v>2331</v>
      </c>
      <c r="E95" s="349" t="s">
        <v>1993</v>
      </c>
      <c r="F95" s="351">
        <v>3</v>
      </c>
      <c r="G95" s="381">
        <v>1680</v>
      </c>
      <c r="H95" s="381">
        <v>0</v>
      </c>
      <c r="I95" s="381">
        <v>2115.46</v>
      </c>
      <c r="J95" s="381">
        <f t="shared" si="52"/>
        <v>2115.46</v>
      </c>
      <c r="K95" s="381">
        <f t="shared" si="53"/>
        <v>0</v>
      </c>
      <c r="L95" s="381">
        <f t="shared" si="54"/>
        <v>6346.38</v>
      </c>
      <c r="M95" s="381">
        <f t="shared" si="55"/>
        <v>6346.38</v>
      </c>
      <c r="N95" s="382">
        <f t="shared" si="51"/>
        <v>0.10410755671274728</v>
      </c>
      <c r="O95" s="58"/>
      <c r="P95" s="58">
        <f t="shared" si="56"/>
        <v>5040</v>
      </c>
    </row>
    <row r="96" spans="1:16" ht="26.4">
      <c r="A96" s="351" t="s">
        <v>2445</v>
      </c>
      <c r="B96" s="413" t="s">
        <v>2713</v>
      </c>
      <c r="C96" s="351" t="s">
        <v>2487</v>
      </c>
      <c r="D96" s="350" t="s">
        <v>2689</v>
      </c>
      <c r="E96" s="349" t="s">
        <v>2573</v>
      </c>
      <c r="F96" s="351">
        <v>4</v>
      </c>
      <c r="G96" s="381">
        <f>'Composições Custo'!H184</f>
        <v>20.04</v>
      </c>
      <c r="H96" s="381">
        <f>'Composições Custo'!H185*1.2592</f>
        <v>3.2034048000000008</v>
      </c>
      <c r="I96" s="381">
        <f>'Composições Custo'!H186*1.2592</f>
        <v>22.036000000000001</v>
      </c>
      <c r="J96" s="381">
        <f t="shared" si="52"/>
        <v>25.23</v>
      </c>
      <c r="K96" s="381">
        <f t="shared" si="53"/>
        <v>12.81</v>
      </c>
      <c r="L96" s="381">
        <f t="shared" si="54"/>
        <v>88.144000000000005</v>
      </c>
      <c r="M96" s="381">
        <f t="shared" si="55"/>
        <v>100.95400000000001</v>
      </c>
      <c r="N96" s="382">
        <f t="shared" si="51"/>
        <v>1.656073900456432E-3</v>
      </c>
      <c r="O96" s="58"/>
      <c r="P96" s="58">
        <f t="shared" si="56"/>
        <v>80.16</v>
      </c>
    </row>
    <row r="97" spans="1:16">
      <c r="A97" s="476" t="s">
        <v>2698</v>
      </c>
      <c r="B97" s="476"/>
      <c r="C97" s="476"/>
      <c r="D97" s="476"/>
      <c r="E97" s="476"/>
      <c r="F97" s="476"/>
      <c r="G97" s="476"/>
      <c r="H97" s="476"/>
      <c r="I97" s="476"/>
      <c r="J97" s="476"/>
      <c r="K97" s="415">
        <f>ROUND((SUM(K19:K96)),2)</f>
        <v>21332.9</v>
      </c>
      <c r="L97" s="415">
        <f>ROUND((SUM(L19:L96)),2)</f>
        <v>39626.94</v>
      </c>
      <c r="M97" s="415">
        <f>ROUND((M86+M80+M77+M71+M69+M65+M63+M59+M50+M46+M44+M41+M18),2)</f>
        <v>60959.839999999997</v>
      </c>
      <c r="N97" s="416"/>
      <c r="O97" s="452"/>
      <c r="P97" s="58">
        <f>SUM(P19:P96)</f>
        <v>48411.27</v>
      </c>
    </row>
    <row r="98" spans="1:16">
      <c r="A98" s="428"/>
      <c r="B98" s="428"/>
      <c r="C98" s="428"/>
      <c r="D98" s="428"/>
      <c r="E98" s="428"/>
      <c r="F98" s="428"/>
      <c r="G98" s="428"/>
      <c r="H98" s="428"/>
      <c r="I98" s="428"/>
      <c r="J98" s="428"/>
      <c r="K98" s="429"/>
      <c r="L98" s="429"/>
      <c r="M98" s="429"/>
      <c r="N98" s="417"/>
      <c r="O98" s="427"/>
    </row>
    <row r="100" spans="1:16">
      <c r="K100" s="477" t="s">
        <v>2699</v>
      </c>
      <c r="L100" s="478"/>
      <c r="M100" s="454">
        <f>P97</f>
        <v>48411.27</v>
      </c>
    </row>
    <row r="101" spans="1:16">
      <c r="K101" s="477" t="s">
        <v>2700</v>
      </c>
      <c r="L101" s="478"/>
      <c r="M101" s="454">
        <f>M102-M100</f>
        <v>12548.57</v>
      </c>
    </row>
    <row r="102" spans="1:16">
      <c r="K102" s="477" t="s">
        <v>2701</v>
      </c>
      <c r="L102" s="478"/>
      <c r="M102" s="454">
        <f>M97</f>
        <v>60959.839999999997</v>
      </c>
    </row>
  </sheetData>
  <mergeCells count="27">
    <mergeCell ref="K100:L100"/>
    <mergeCell ref="K101:L101"/>
    <mergeCell ref="K102:L102"/>
    <mergeCell ref="G16:G17"/>
    <mergeCell ref="H16:J16"/>
    <mergeCell ref="K16:M16"/>
    <mergeCell ref="N16:N17"/>
    <mergeCell ref="A97:J97"/>
    <mergeCell ref="A16:A17"/>
    <mergeCell ref="B16:B17"/>
    <mergeCell ref="C16:C17"/>
    <mergeCell ref="D16:D17"/>
    <mergeCell ref="E16:E17"/>
    <mergeCell ref="F16:F17"/>
    <mergeCell ref="E15:G15"/>
    <mergeCell ref="H15:J15"/>
    <mergeCell ref="K15:N15"/>
    <mergeCell ref="L12:M12"/>
    <mergeCell ref="H13:I13"/>
    <mergeCell ref="L13:M13"/>
    <mergeCell ref="H14:I14"/>
    <mergeCell ref="L11:M11"/>
    <mergeCell ref="A1:N1"/>
    <mergeCell ref="B3:N3"/>
    <mergeCell ref="B4:N4"/>
    <mergeCell ref="B5:N5"/>
    <mergeCell ref="H9:I9"/>
  </mergeCells>
  <pageMargins left="0.51181102362204722" right="0.51181102362204722" top="0.98425196850393704" bottom="0.78740157480314965" header="0.31496062992125984" footer="0.31496062992125984"/>
  <pageSetup paperSize="9" scale="60" fitToHeight="0" orientation="landscape" r:id="rId1"/>
  <headerFooter>
    <oddHeader>&amp;C&amp;G</oddHeader>
    <oddFooter>&amp;L&amp;G&amp;CPágina &amp;P de &amp;N&amp;R_______________________________________
Lorena Araújo Silva
Eng. Civil CREA 1015611540D -GO</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H496"/>
  <sheetViews>
    <sheetView topLeftCell="B1" zoomScale="90" zoomScaleNormal="90" workbookViewId="0">
      <selection activeCell="G17" sqref="G17"/>
    </sheetView>
  </sheetViews>
  <sheetFormatPr defaultColWidth="8.88671875" defaultRowHeight="13.8"/>
  <cols>
    <col min="1" max="1" width="14" style="154" hidden="1" customWidth="1"/>
    <col min="2" max="2" width="15.109375" style="154" customWidth="1"/>
    <col min="3" max="3" width="65.33203125" style="154" bestFit="1" customWidth="1"/>
    <col min="4" max="4" width="19.88671875" style="154" bestFit="1" customWidth="1"/>
    <col min="5" max="5" width="29.44140625" style="26" bestFit="1" customWidth="1"/>
    <col min="6" max="6" width="4.33203125" style="154" bestFit="1" customWidth="1"/>
    <col min="7" max="7" width="14.5546875" style="154" customWidth="1"/>
    <col min="8" max="8" width="11.33203125" style="154" bestFit="1" customWidth="1"/>
    <col min="9" max="9" width="9.5546875" style="154" bestFit="1" customWidth="1"/>
    <col min="10" max="10" width="20.88671875" style="154" bestFit="1" customWidth="1"/>
    <col min="11" max="11" width="18.5546875" style="154" bestFit="1" customWidth="1"/>
    <col min="12" max="16384" width="8.88671875" style="154"/>
  </cols>
  <sheetData>
    <row r="1" spans="1:60" ht="16.2" thickBot="1">
      <c r="A1" s="483" t="s">
        <v>2456</v>
      </c>
      <c r="B1" s="484"/>
      <c r="C1" s="484"/>
      <c r="D1" s="484"/>
      <c r="E1" s="484"/>
      <c r="F1" s="484"/>
      <c r="G1" s="484"/>
      <c r="H1" s="484"/>
      <c r="I1" s="484"/>
      <c r="J1" s="484"/>
      <c r="K1" s="485"/>
      <c r="L1" s="162"/>
      <c r="M1" s="162"/>
      <c r="N1" s="162"/>
      <c r="O1" s="162"/>
      <c r="P1" s="162"/>
      <c r="Q1" s="162"/>
      <c r="R1" s="162"/>
      <c r="S1" s="162"/>
      <c r="T1" s="162"/>
      <c r="U1" s="162"/>
      <c r="V1" s="162"/>
      <c r="W1" s="162"/>
      <c r="X1" s="162"/>
      <c r="Y1" s="162"/>
      <c r="Z1" s="162"/>
      <c r="AA1" s="162"/>
      <c r="AB1" s="162"/>
      <c r="AC1" s="162"/>
      <c r="AD1" s="162"/>
      <c r="AE1" s="162"/>
      <c r="AF1" s="162"/>
      <c r="AG1" s="162"/>
      <c r="AH1" s="162"/>
      <c r="AI1" s="162"/>
      <c r="AJ1" s="162"/>
      <c r="AK1" s="162"/>
      <c r="AL1" s="162"/>
      <c r="AM1" s="162"/>
      <c r="AN1" s="162"/>
      <c r="AO1" s="162"/>
      <c r="AP1" s="162"/>
      <c r="AQ1" s="162"/>
      <c r="AR1" s="162"/>
      <c r="AS1" s="162"/>
      <c r="AT1" s="162"/>
      <c r="AU1" s="162"/>
      <c r="AV1" s="162"/>
      <c r="AW1" s="162"/>
      <c r="AX1" s="162"/>
      <c r="AY1" s="162"/>
      <c r="AZ1" s="162"/>
      <c r="BA1" s="162"/>
      <c r="BB1" s="162"/>
      <c r="BC1" s="162"/>
      <c r="BD1" s="162"/>
      <c r="BE1" s="162"/>
      <c r="BF1" s="162"/>
      <c r="BG1" s="162"/>
      <c r="BH1" s="162"/>
    </row>
    <row r="2" spans="1:60" ht="16.2" thickBot="1">
      <c r="A2" s="7"/>
      <c r="B2" s="8"/>
      <c r="C2" s="8"/>
      <c r="D2" s="9"/>
      <c r="E2" s="9"/>
      <c r="F2" s="9"/>
      <c r="G2" s="9"/>
      <c r="H2" s="9"/>
      <c r="I2" s="9"/>
      <c r="J2" s="9"/>
      <c r="K2" s="9"/>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162"/>
      <c r="AK2" s="162"/>
      <c r="AL2" s="162"/>
      <c r="AM2" s="162"/>
      <c r="AN2" s="162"/>
      <c r="AO2" s="162"/>
      <c r="AP2" s="162"/>
      <c r="AQ2" s="162"/>
      <c r="AR2" s="162"/>
      <c r="AS2" s="162"/>
      <c r="AT2" s="162"/>
      <c r="AU2" s="162"/>
      <c r="AV2" s="162"/>
      <c r="AW2" s="162"/>
      <c r="AX2" s="162"/>
      <c r="AY2" s="162"/>
      <c r="AZ2" s="162"/>
      <c r="BA2" s="162"/>
      <c r="BB2" s="162"/>
      <c r="BC2" s="162"/>
      <c r="BD2" s="162"/>
      <c r="BE2" s="162"/>
      <c r="BF2" s="162"/>
      <c r="BG2" s="162"/>
      <c r="BH2" s="162"/>
    </row>
    <row r="3" spans="1:60" ht="15.6">
      <c r="A3" s="10"/>
      <c r="B3" s="60" t="s">
        <v>1</v>
      </c>
      <c r="C3" s="227" t="s">
        <v>2408</v>
      </c>
      <c r="D3" s="11"/>
      <c r="E3" s="169"/>
      <c r="F3" s="11"/>
      <c r="G3" s="11"/>
      <c r="H3" s="11"/>
      <c r="I3" s="11"/>
      <c r="J3" s="11"/>
      <c r="K3" s="15"/>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162"/>
      <c r="AK3" s="162"/>
      <c r="AL3" s="162"/>
      <c r="AM3" s="162"/>
      <c r="AN3" s="162"/>
      <c r="AO3" s="162"/>
      <c r="AP3" s="162"/>
      <c r="AQ3" s="162"/>
      <c r="AR3" s="162"/>
      <c r="AS3" s="162"/>
      <c r="AT3" s="162"/>
      <c r="AU3" s="162"/>
      <c r="AV3" s="162"/>
      <c r="AW3" s="162"/>
      <c r="AX3" s="162"/>
      <c r="AY3" s="162"/>
      <c r="AZ3" s="162"/>
      <c r="BA3" s="162"/>
      <c r="BB3" s="162"/>
      <c r="BC3" s="162"/>
      <c r="BD3" s="162"/>
      <c r="BE3" s="162"/>
      <c r="BF3" s="162"/>
      <c r="BG3" s="162"/>
      <c r="BH3" s="162"/>
    </row>
    <row r="4" spans="1:60" ht="15.6">
      <c r="A4" s="10"/>
      <c r="B4" s="61" t="s">
        <v>2</v>
      </c>
      <c r="C4" s="228" t="s">
        <v>2387</v>
      </c>
      <c r="D4" s="12"/>
      <c r="E4" s="170"/>
      <c r="F4" s="12"/>
      <c r="G4" s="12"/>
      <c r="H4" s="12"/>
      <c r="I4" s="12"/>
      <c r="J4" s="12"/>
      <c r="K4" s="16"/>
      <c r="L4" s="162"/>
      <c r="M4" s="162"/>
      <c r="N4" s="162"/>
      <c r="O4" s="162"/>
      <c r="P4" s="162"/>
      <c r="Q4" s="162"/>
      <c r="R4" s="162"/>
      <c r="S4" s="162"/>
      <c r="T4" s="162"/>
      <c r="U4" s="162"/>
      <c r="V4" s="162"/>
      <c r="W4" s="162"/>
      <c r="X4" s="162"/>
      <c r="Y4" s="162"/>
      <c r="Z4" s="162"/>
      <c r="AA4" s="162"/>
      <c r="AB4" s="162"/>
      <c r="AC4" s="162"/>
      <c r="AD4" s="162"/>
      <c r="AE4" s="162"/>
      <c r="AF4" s="162"/>
      <c r="AG4" s="162"/>
      <c r="AH4" s="162"/>
      <c r="AI4" s="162"/>
      <c r="AJ4" s="162"/>
      <c r="AK4" s="162"/>
      <c r="AL4" s="162"/>
      <c r="AM4" s="162"/>
      <c r="AN4" s="162"/>
      <c r="AO4" s="162"/>
      <c r="AP4" s="162"/>
      <c r="AQ4" s="162"/>
      <c r="AR4" s="162"/>
      <c r="AS4" s="162"/>
      <c r="AT4" s="162"/>
      <c r="AU4" s="162"/>
      <c r="AV4" s="162"/>
      <c r="AW4" s="162"/>
      <c r="AX4" s="162"/>
      <c r="AY4" s="162"/>
      <c r="AZ4" s="162"/>
      <c r="BA4" s="162"/>
      <c r="BB4" s="162"/>
      <c r="BC4" s="162"/>
      <c r="BD4" s="162"/>
      <c r="BE4" s="162"/>
      <c r="BF4" s="162"/>
      <c r="BG4" s="162"/>
      <c r="BH4" s="162"/>
    </row>
    <row r="5" spans="1:60" ht="15.6">
      <c r="A5" s="10"/>
      <c r="B5" s="189" t="s">
        <v>2729</v>
      </c>
      <c r="C5" s="13"/>
      <c r="D5" s="13"/>
      <c r="E5" s="171"/>
      <c r="F5" s="13"/>
      <c r="G5" s="13"/>
      <c r="H5" s="13"/>
      <c r="I5" s="13"/>
      <c r="J5" s="13"/>
      <c r="K5" s="17"/>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c r="AS5" s="162"/>
      <c r="AT5" s="162"/>
      <c r="AU5" s="162"/>
      <c r="AV5" s="162"/>
      <c r="AW5" s="162"/>
      <c r="AX5" s="162"/>
      <c r="AY5" s="162"/>
      <c r="AZ5" s="162"/>
      <c r="BA5" s="162"/>
      <c r="BB5" s="162"/>
      <c r="BC5" s="162"/>
      <c r="BD5" s="162"/>
      <c r="BE5" s="162"/>
      <c r="BF5" s="162"/>
      <c r="BG5" s="162"/>
      <c r="BH5" s="162"/>
    </row>
    <row r="6" spans="1:60" ht="15.6">
      <c r="A6" s="8"/>
      <c r="B6" s="8"/>
      <c r="C6" s="8"/>
      <c r="D6" s="9"/>
      <c r="E6" s="9"/>
      <c r="F6" s="149"/>
      <c r="G6" s="149"/>
      <c r="H6" s="149"/>
      <c r="I6" s="149"/>
      <c r="J6" s="149"/>
      <c r="K6" s="149"/>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62"/>
      <c r="AV6" s="162"/>
      <c r="AW6" s="162"/>
      <c r="AX6" s="162"/>
      <c r="AY6" s="162"/>
      <c r="AZ6" s="162"/>
      <c r="BA6" s="162"/>
      <c r="BB6" s="162"/>
      <c r="BC6" s="162"/>
      <c r="BD6" s="162"/>
      <c r="BE6" s="162"/>
      <c r="BF6" s="162"/>
      <c r="BG6" s="162"/>
      <c r="BH6" s="162"/>
    </row>
    <row r="7" spans="1:60" ht="15.6">
      <c r="A7" s="150"/>
      <c r="B7" s="163" t="s">
        <v>3</v>
      </c>
      <c r="C7" s="164" t="s">
        <v>2003</v>
      </c>
      <c r="D7" s="163" t="s">
        <v>2004</v>
      </c>
      <c r="E7" s="163" t="s">
        <v>2005</v>
      </c>
      <c r="F7" s="163" t="s">
        <v>1993</v>
      </c>
      <c r="G7" s="163" t="s">
        <v>2006</v>
      </c>
      <c r="H7" s="163" t="s">
        <v>2007</v>
      </c>
      <c r="I7" s="165" t="s">
        <v>1991</v>
      </c>
      <c r="J7" s="165" t="s">
        <v>2008</v>
      </c>
      <c r="K7" s="165" t="s">
        <v>2009</v>
      </c>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c r="AW7" s="151"/>
      <c r="AX7" s="151"/>
      <c r="AY7" s="151"/>
      <c r="AZ7" s="151"/>
      <c r="BA7" s="151"/>
      <c r="BB7" s="151"/>
      <c r="BC7" s="151"/>
      <c r="BD7" s="151"/>
      <c r="BE7" s="151"/>
      <c r="BF7" s="151"/>
      <c r="BG7" s="151"/>
      <c r="BH7" s="151"/>
    </row>
    <row r="8" spans="1:60">
      <c r="B8" s="436" t="s">
        <v>2010</v>
      </c>
      <c r="C8" s="486" t="s">
        <v>2726</v>
      </c>
      <c r="D8" s="486"/>
      <c r="E8" s="486"/>
      <c r="F8" s="486"/>
      <c r="G8" s="486"/>
      <c r="H8" s="486"/>
      <c r="I8" s="486"/>
      <c r="J8" s="486"/>
      <c r="K8" s="437">
        <f>ROUND((SMALL(K13:K14,1)),2)</f>
        <v>4385.1499999999996</v>
      </c>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2"/>
      <c r="AY8" s="152"/>
      <c r="AZ8" s="152"/>
      <c r="BA8" s="152"/>
      <c r="BB8" s="152"/>
      <c r="BC8" s="152"/>
      <c r="BD8" s="152"/>
      <c r="BE8" s="152"/>
      <c r="BF8" s="152"/>
      <c r="BG8" s="152"/>
      <c r="BH8" s="152"/>
    </row>
    <row r="9" spans="1:60">
      <c r="B9" s="438" t="s">
        <v>2011</v>
      </c>
      <c r="C9" s="439" t="s">
        <v>2721</v>
      </c>
      <c r="D9" s="440" t="s">
        <v>2719</v>
      </c>
      <c r="E9" s="440" t="s">
        <v>2720</v>
      </c>
      <c r="F9" s="441" t="s">
        <v>2147</v>
      </c>
      <c r="G9" s="442">
        <v>1508874835</v>
      </c>
      <c r="H9" s="443">
        <v>45083</v>
      </c>
      <c r="I9" s="444">
        <v>1</v>
      </c>
      <c r="J9" s="445">
        <v>4385.1499999999996</v>
      </c>
      <c r="K9" s="445">
        <f>J9/I9</f>
        <v>4385.1499999999996</v>
      </c>
      <c r="L9" s="152">
        <f>SMALL(K9:K11,1)</f>
        <v>4385.1499999999996</v>
      </c>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2"/>
      <c r="AY9" s="152"/>
      <c r="AZ9" s="152"/>
      <c r="BA9" s="152"/>
      <c r="BB9" s="152"/>
      <c r="BC9" s="152"/>
      <c r="BD9" s="152"/>
      <c r="BE9" s="152"/>
      <c r="BF9" s="152"/>
      <c r="BG9" s="152"/>
      <c r="BH9" s="152"/>
    </row>
    <row r="10" spans="1:60">
      <c r="B10" s="438" t="s">
        <v>2012</v>
      </c>
      <c r="C10" s="446" t="s">
        <v>2722</v>
      </c>
      <c r="D10" s="440" t="s">
        <v>2724</v>
      </c>
      <c r="E10" s="440" t="s">
        <v>2723</v>
      </c>
      <c r="F10" s="441" t="s">
        <v>2147</v>
      </c>
      <c r="G10" s="447">
        <v>29536</v>
      </c>
      <c r="H10" s="448">
        <v>44974</v>
      </c>
      <c r="I10" s="444">
        <v>1</v>
      </c>
      <c r="J10" s="445">
        <v>4880.3999999999996</v>
      </c>
      <c r="K10" s="445">
        <f>J10/I10</f>
        <v>4880.3999999999996</v>
      </c>
      <c r="L10" s="152">
        <f>LARGE(K9:K11,1)</f>
        <v>4880.3999999999996</v>
      </c>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c r="AW10" s="152"/>
      <c r="AX10" s="152"/>
      <c r="AY10" s="152"/>
      <c r="AZ10" s="152"/>
      <c r="BA10" s="152"/>
      <c r="BB10" s="152"/>
      <c r="BC10" s="152"/>
      <c r="BD10" s="152"/>
      <c r="BE10" s="152"/>
      <c r="BF10" s="152"/>
      <c r="BG10" s="152"/>
      <c r="BH10" s="152"/>
    </row>
    <row r="11" spans="1:60">
      <c r="B11" s="438" t="s">
        <v>2013</v>
      </c>
      <c r="C11" s="449" t="s">
        <v>2317</v>
      </c>
      <c r="D11" s="440" t="s">
        <v>2316</v>
      </c>
      <c r="E11" s="450" t="s">
        <v>2318</v>
      </c>
      <c r="F11" s="441" t="s">
        <v>2147</v>
      </c>
      <c r="G11" s="440" t="s">
        <v>2725</v>
      </c>
      <c r="H11" s="448">
        <v>45083</v>
      </c>
      <c r="I11" s="444">
        <v>1</v>
      </c>
      <c r="J11" s="445">
        <v>4385.1499999999996</v>
      </c>
      <c r="K11" s="445">
        <f>J11/I11</f>
        <v>4385.1499999999996</v>
      </c>
      <c r="L11" s="152">
        <f>L9*1.3</f>
        <v>5700.6949999999997</v>
      </c>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2"/>
      <c r="AY11" s="152"/>
      <c r="AZ11" s="152"/>
      <c r="BA11" s="152"/>
      <c r="BB11" s="152"/>
      <c r="BC11" s="152"/>
      <c r="BD11" s="152"/>
      <c r="BE11" s="152"/>
      <c r="BF11" s="152"/>
      <c r="BG11" s="152"/>
      <c r="BH11" s="152"/>
    </row>
    <row r="12" spans="1:60">
      <c r="B12" s="394"/>
      <c r="C12" s="395"/>
      <c r="D12" s="396"/>
      <c r="E12" s="396"/>
      <c r="F12" s="396"/>
      <c r="G12" s="396"/>
      <c r="H12" s="396"/>
      <c r="I12" s="397"/>
      <c r="J12" s="397"/>
      <c r="K12" s="397"/>
      <c r="L12" s="435" t="str">
        <f>IF(L11&gt;L10,"OK","NÃO")</f>
        <v>OK</v>
      </c>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row>
    <row r="13" spans="1:60">
      <c r="B13" s="394"/>
      <c r="C13" s="395"/>
      <c r="D13" s="396"/>
      <c r="E13" s="396"/>
      <c r="F13" s="396"/>
      <c r="G13" s="396"/>
      <c r="H13" s="396"/>
      <c r="I13" s="397"/>
      <c r="J13" s="398" t="s">
        <v>2014</v>
      </c>
      <c r="K13" s="399">
        <f>AVERAGE(K9:K11)</f>
        <v>4550.2333333333327</v>
      </c>
      <c r="L13" s="435"/>
    </row>
    <row r="14" spans="1:60">
      <c r="B14" s="394"/>
      <c r="C14" s="395"/>
      <c r="D14" s="396"/>
      <c r="E14" s="396"/>
      <c r="F14" s="396"/>
      <c r="G14" s="396"/>
      <c r="H14" s="396"/>
      <c r="I14" s="397"/>
      <c r="J14" s="398" t="s">
        <v>2015</v>
      </c>
      <c r="K14" s="399">
        <f>MEDIAN(K9:K11)</f>
        <v>4385.1499999999996</v>
      </c>
      <c r="L14" s="435"/>
    </row>
    <row r="15" spans="1:60">
      <c r="B15" s="394"/>
      <c r="C15" s="395"/>
      <c r="D15" s="396"/>
      <c r="E15" s="396"/>
      <c r="F15" s="396"/>
      <c r="G15" s="396"/>
      <c r="H15" s="396"/>
      <c r="I15" s="396"/>
      <c r="J15" s="396"/>
      <c r="K15" s="396"/>
      <c r="L15" s="435"/>
    </row>
    <row r="16" spans="1:60">
      <c r="B16" s="384" t="s">
        <v>2016</v>
      </c>
      <c r="C16" s="480" t="s">
        <v>2604</v>
      </c>
      <c r="D16" s="481"/>
      <c r="E16" s="481"/>
      <c r="F16" s="481"/>
      <c r="G16" s="481"/>
      <c r="H16" s="481"/>
      <c r="I16" s="481"/>
      <c r="J16" s="482"/>
      <c r="K16" s="385">
        <f>ROUND((SMALL(K22:K23,1)),2)</f>
        <v>17.5</v>
      </c>
      <c r="L16" s="435"/>
    </row>
    <row r="17" spans="1:12" ht="26.4">
      <c r="B17" s="364" t="s">
        <v>2011</v>
      </c>
      <c r="C17" s="365" t="s">
        <v>2605</v>
      </c>
      <c r="D17" s="366" t="s">
        <v>2606</v>
      </c>
      <c r="E17" s="367" t="s">
        <v>2607</v>
      </c>
      <c r="F17" s="441" t="s">
        <v>2147</v>
      </c>
      <c r="G17" s="367"/>
      <c r="H17" s="368">
        <v>44991</v>
      </c>
      <c r="I17" s="369">
        <v>1</v>
      </c>
      <c r="J17" s="370">
        <v>15</v>
      </c>
      <c r="K17" s="371">
        <f>J17/I17</f>
        <v>15</v>
      </c>
      <c r="L17" s="152">
        <f>SMALL(K17:K20,1)</f>
        <v>15</v>
      </c>
    </row>
    <row r="18" spans="1:12">
      <c r="B18" s="364" t="s">
        <v>2012</v>
      </c>
      <c r="C18" s="365" t="s">
        <v>2608</v>
      </c>
      <c r="D18" s="367" t="s">
        <v>2609</v>
      </c>
      <c r="E18" s="367" t="s">
        <v>2610</v>
      </c>
      <c r="F18" s="441" t="s">
        <v>2147</v>
      </c>
      <c r="G18" s="367"/>
      <c r="H18" s="368">
        <v>44991</v>
      </c>
      <c r="I18" s="369">
        <v>1</v>
      </c>
      <c r="J18" s="370">
        <v>20</v>
      </c>
      <c r="K18" s="371">
        <f>J18/I18</f>
        <v>20</v>
      </c>
      <c r="L18" s="152">
        <f>LARGE(K17:K20,1)</f>
        <v>20</v>
      </c>
    </row>
    <row r="19" spans="1:12">
      <c r="B19" s="364" t="s">
        <v>2013</v>
      </c>
      <c r="C19" s="365" t="s">
        <v>2727</v>
      </c>
      <c r="D19" s="367" t="s">
        <v>2611</v>
      </c>
      <c r="E19" s="367" t="s">
        <v>2612</v>
      </c>
      <c r="F19" s="441" t="s">
        <v>2147</v>
      </c>
      <c r="G19" s="367"/>
      <c r="H19" s="368">
        <v>44992</v>
      </c>
      <c r="I19" s="369">
        <v>1</v>
      </c>
      <c r="J19" s="370">
        <v>20</v>
      </c>
      <c r="K19" s="371">
        <f>J19/I19</f>
        <v>20</v>
      </c>
      <c r="L19" s="152">
        <f>L17*1.3</f>
        <v>19.5</v>
      </c>
    </row>
    <row r="20" spans="1:12" ht="26.4">
      <c r="B20" s="364" t="s">
        <v>2613</v>
      </c>
      <c r="C20" s="365" t="s">
        <v>2614</v>
      </c>
      <c r="D20" s="367" t="s">
        <v>2615</v>
      </c>
      <c r="E20" s="367" t="s">
        <v>2616</v>
      </c>
      <c r="F20" s="441" t="s">
        <v>2147</v>
      </c>
      <c r="G20" s="367"/>
      <c r="H20" s="368">
        <v>44992</v>
      </c>
      <c r="I20" s="369">
        <v>1</v>
      </c>
      <c r="J20" s="370">
        <v>15</v>
      </c>
      <c r="K20" s="371">
        <f>J20/I20</f>
        <v>15</v>
      </c>
      <c r="L20" s="435" t="str">
        <f>IF(L19&gt;L18,"OK","NÃO")</f>
        <v>NÃO</v>
      </c>
    </row>
    <row r="21" spans="1:12">
      <c r="B21" s="372"/>
      <c r="C21" s="373"/>
      <c r="D21" s="372"/>
      <c r="E21" s="372"/>
      <c r="F21" s="372"/>
      <c r="G21" s="372"/>
      <c r="H21" s="374"/>
      <c r="I21" s="372"/>
      <c r="J21" s="372"/>
      <c r="K21" s="375"/>
    </row>
    <row r="22" spans="1:12">
      <c r="B22" s="372"/>
      <c r="C22" s="373"/>
      <c r="D22" s="372"/>
      <c r="E22" s="372"/>
      <c r="F22" s="372"/>
      <c r="G22" s="372"/>
      <c r="H22" s="374"/>
      <c r="I22" s="372"/>
      <c r="J22" s="398" t="s">
        <v>2014</v>
      </c>
      <c r="K22" s="399">
        <f>AVERAGE(K17:K20)</f>
        <v>17.5</v>
      </c>
    </row>
    <row r="23" spans="1:12">
      <c r="B23" s="372"/>
      <c r="C23" s="373"/>
      <c r="D23" s="372"/>
      <c r="E23" s="372"/>
      <c r="F23" s="372"/>
      <c r="G23" s="372"/>
      <c r="H23" s="374"/>
      <c r="I23" s="372"/>
      <c r="J23" s="398" t="s">
        <v>2015</v>
      </c>
      <c r="K23" s="399">
        <f>MEDIAN(K17:K20)</f>
        <v>17.5</v>
      </c>
    </row>
    <row r="24" spans="1:12">
      <c r="B24" s="402"/>
      <c r="C24" s="402"/>
      <c r="D24" s="403"/>
      <c r="E24" s="403"/>
      <c r="F24" s="403"/>
      <c r="G24" s="403"/>
      <c r="H24" s="403"/>
      <c r="I24" s="403"/>
      <c r="J24" s="403"/>
      <c r="K24" s="403"/>
    </row>
    <row r="25" spans="1:12">
      <c r="A25" s="153"/>
      <c r="B25" s="384" t="s">
        <v>2329</v>
      </c>
      <c r="C25" s="480" t="s">
        <v>2324</v>
      </c>
      <c r="D25" s="481"/>
      <c r="E25" s="481"/>
      <c r="F25" s="481"/>
      <c r="G25" s="481"/>
      <c r="H25" s="481"/>
      <c r="I25" s="481"/>
      <c r="J25" s="482"/>
      <c r="K25" s="385">
        <f>ROUND((SMALL(K30:K31,1)),2)</f>
        <v>36</v>
      </c>
    </row>
    <row r="26" spans="1:12">
      <c r="A26" s="153"/>
      <c r="B26" s="386" t="s">
        <v>2011</v>
      </c>
      <c r="C26" s="392" t="s">
        <v>2320</v>
      </c>
      <c r="D26" s="388" t="s">
        <v>2319</v>
      </c>
      <c r="E26" s="393" t="s">
        <v>2321</v>
      </c>
      <c r="F26" s="389" t="s">
        <v>2151</v>
      </c>
      <c r="G26" s="388" t="s">
        <v>2322</v>
      </c>
      <c r="H26" s="390">
        <v>45072</v>
      </c>
      <c r="I26" s="400">
        <f>1.27*0.6</f>
        <v>0.76200000000000001</v>
      </c>
      <c r="J26" s="391">
        <v>26.99</v>
      </c>
      <c r="K26" s="391">
        <f t="shared" ref="K26:K28" si="0">J26/I26</f>
        <v>35.419947506561677</v>
      </c>
      <c r="L26" s="152">
        <f>SMALL(K26:K28,1)</f>
        <v>35.419947506561677</v>
      </c>
    </row>
    <row r="27" spans="1:12">
      <c r="A27" s="153"/>
      <c r="B27" s="386" t="s">
        <v>2012</v>
      </c>
      <c r="C27" s="387" t="s">
        <v>2317</v>
      </c>
      <c r="D27" s="388" t="s">
        <v>2316</v>
      </c>
      <c r="E27" s="401" t="s">
        <v>2318</v>
      </c>
      <c r="F27" s="389" t="s">
        <v>2151</v>
      </c>
      <c r="G27" s="388" t="s">
        <v>2325</v>
      </c>
      <c r="H27" s="390">
        <v>45072</v>
      </c>
      <c r="I27" s="400">
        <f>2*0.5</f>
        <v>1</v>
      </c>
      <c r="J27" s="391">
        <v>37.909999999999997</v>
      </c>
      <c r="K27" s="391">
        <f t="shared" si="0"/>
        <v>37.909999999999997</v>
      </c>
      <c r="L27" s="152">
        <f>LARGE(K26:K28,1)</f>
        <v>37.909999999999997</v>
      </c>
    </row>
    <row r="28" spans="1:12">
      <c r="A28" s="153"/>
      <c r="B28" s="386" t="s">
        <v>2013</v>
      </c>
      <c r="C28" s="387" t="s">
        <v>2327</v>
      </c>
      <c r="D28" s="388" t="s">
        <v>2326</v>
      </c>
      <c r="E28" s="401" t="s">
        <v>2328</v>
      </c>
      <c r="F28" s="389" t="s">
        <v>2151</v>
      </c>
      <c r="G28" s="388" t="s">
        <v>2322</v>
      </c>
      <c r="H28" s="390">
        <v>45072</v>
      </c>
      <c r="I28" s="400">
        <f>2*0.5</f>
        <v>1</v>
      </c>
      <c r="J28" s="391">
        <v>36</v>
      </c>
      <c r="K28" s="391">
        <f t="shared" si="0"/>
        <v>36</v>
      </c>
      <c r="L28" s="152">
        <f>L26*1.3</f>
        <v>46.04593175853018</v>
      </c>
    </row>
    <row r="29" spans="1:12">
      <c r="B29" s="394"/>
      <c r="C29" s="395"/>
      <c r="D29" s="396"/>
      <c r="E29" s="396"/>
      <c r="F29" s="396"/>
      <c r="G29" s="396"/>
      <c r="H29" s="396"/>
      <c r="I29" s="397"/>
      <c r="J29" s="397"/>
      <c r="K29" s="397"/>
      <c r="L29" s="435" t="str">
        <f>IF(L28&gt;L27,"OK","NÃO")</f>
        <v>OK</v>
      </c>
    </row>
    <row r="30" spans="1:12">
      <c r="B30" s="394"/>
      <c r="C30" s="395"/>
      <c r="D30" s="396"/>
      <c r="E30" s="396"/>
      <c r="F30" s="396"/>
      <c r="G30" s="396"/>
      <c r="H30" s="396"/>
      <c r="I30" s="397"/>
      <c r="J30" s="398" t="s">
        <v>2014</v>
      </c>
      <c r="K30" s="399">
        <f>AVERAGE(K26:K28)</f>
        <v>36.443315835520558</v>
      </c>
    </row>
    <row r="31" spans="1:12">
      <c r="B31" s="394"/>
      <c r="C31" s="395"/>
      <c r="D31" s="396"/>
      <c r="E31" s="396"/>
      <c r="F31" s="396"/>
      <c r="G31" s="396"/>
      <c r="H31" s="396"/>
      <c r="I31" s="397"/>
      <c r="J31" s="398" t="s">
        <v>2015</v>
      </c>
      <c r="K31" s="399">
        <f>MEDIAN(K26:K28)</f>
        <v>36</v>
      </c>
    </row>
    <row r="32" spans="1:12">
      <c r="B32" s="394"/>
      <c r="C32" s="395"/>
      <c r="D32" s="396"/>
      <c r="E32" s="396"/>
      <c r="F32" s="396"/>
      <c r="G32" s="396"/>
      <c r="H32" s="396"/>
      <c r="I32" s="397"/>
      <c r="J32" s="404"/>
      <c r="K32" s="405"/>
    </row>
    <row r="33" spans="2:12">
      <c r="B33" s="384" t="s">
        <v>2330</v>
      </c>
      <c r="C33" s="480" t="s">
        <v>2728</v>
      </c>
      <c r="D33" s="481"/>
      <c r="E33" s="481"/>
      <c r="F33" s="481"/>
      <c r="G33" s="481"/>
      <c r="H33" s="481"/>
      <c r="I33" s="481"/>
      <c r="J33" s="482"/>
      <c r="K33" s="385">
        <f>ROUND((SMALL(K38:K39,1)),2)</f>
        <v>1680</v>
      </c>
    </row>
    <row r="34" spans="2:12">
      <c r="B34" s="386" t="s">
        <v>2011</v>
      </c>
      <c r="C34" s="392" t="s">
        <v>2332</v>
      </c>
      <c r="D34" s="388" t="s">
        <v>2333</v>
      </c>
      <c r="E34" s="393" t="s">
        <v>2334</v>
      </c>
      <c r="F34" s="441" t="s">
        <v>2147</v>
      </c>
      <c r="G34" s="388" t="s">
        <v>2322</v>
      </c>
      <c r="H34" s="390">
        <v>45068</v>
      </c>
      <c r="I34" s="400">
        <v>1</v>
      </c>
      <c r="J34" s="391">
        <v>1440</v>
      </c>
      <c r="K34" s="391">
        <f t="shared" ref="K34:K36" si="1">J34/I34</f>
        <v>1440</v>
      </c>
      <c r="L34" s="152">
        <f>SMALL(K34:K36,1)</f>
        <v>1440</v>
      </c>
    </row>
    <row r="35" spans="2:12">
      <c r="B35" s="386" t="s">
        <v>2012</v>
      </c>
      <c r="C35" s="387" t="s">
        <v>2335</v>
      </c>
      <c r="D35" s="388" t="s">
        <v>2336</v>
      </c>
      <c r="E35" s="401" t="s">
        <v>2337</v>
      </c>
      <c r="F35" s="441" t="s">
        <v>2147</v>
      </c>
      <c r="G35" s="388" t="s">
        <v>2322</v>
      </c>
      <c r="H35" s="390">
        <v>45063</v>
      </c>
      <c r="I35" s="400">
        <f>2*0.5</f>
        <v>1</v>
      </c>
      <c r="J35" s="391">
        <v>1850</v>
      </c>
      <c r="K35" s="391">
        <f t="shared" si="1"/>
        <v>1850</v>
      </c>
      <c r="L35" s="152">
        <f>LARGE(K34:K36,1)</f>
        <v>1850</v>
      </c>
    </row>
    <row r="36" spans="2:12">
      <c r="B36" s="386" t="s">
        <v>2013</v>
      </c>
      <c r="C36" s="387" t="s">
        <v>2338</v>
      </c>
      <c r="D36" s="406" t="s">
        <v>2339</v>
      </c>
      <c r="E36" s="401" t="s">
        <v>2340</v>
      </c>
      <c r="F36" s="441" t="s">
        <v>2147</v>
      </c>
      <c r="G36" s="388" t="s">
        <v>2322</v>
      </c>
      <c r="H36" s="390">
        <v>45068</v>
      </c>
      <c r="I36" s="400">
        <f>2*0.5</f>
        <v>1</v>
      </c>
      <c r="J36" s="391">
        <v>1750</v>
      </c>
      <c r="K36" s="391">
        <f t="shared" si="1"/>
        <v>1750</v>
      </c>
      <c r="L36" s="152">
        <f>L34*1.3</f>
        <v>1872</v>
      </c>
    </row>
    <row r="37" spans="2:12">
      <c r="B37" s="394"/>
      <c r="C37" s="395"/>
      <c r="D37" s="396"/>
      <c r="E37" s="396"/>
      <c r="F37" s="396"/>
      <c r="G37" s="396"/>
      <c r="H37" s="396"/>
      <c r="I37" s="397"/>
      <c r="J37" s="397"/>
      <c r="K37" s="397"/>
      <c r="L37" s="435" t="str">
        <f>IF(L36&gt;L35,"OK","NÃO")</f>
        <v>OK</v>
      </c>
    </row>
    <row r="38" spans="2:12">
      <c r="B38" s="394"/>
      <c r="C38" s="395"/>
      <c r="D38" s="396"/>
      <c r="E38" s="396"/>
      <c r="F38" s="396"/>
      <c r="G38" s="396"/>
      <c r="H38" s="396"/>
      <c r="I38" s="397"/>
      <c r="J38" s="398" t="s">
        <v>2014</v>
      </c>
      <c r="K38" s="399">
        <f>AVERAGE(K34:K36)</f>
        <v>1680</v>
      </c>
    </row>
    <row r="39" spans="2:12">
      <c r="B39" s="394"/>
      <c r="C39" s="395"/>
      <c r="D39" s="396"/>
      <c r="E39" s="396"/>
      <c r="F39" s="396"/>
      <c r="G39" s="396"/>
      <c r="H39" s="396"/>
      <c r="I39" s="397"/>
      <c r="J39" s="398" t="s">
        <v>2015</v>
      </c>
      <c r="K39" s="399">
        <f>MEDIAN(K34:K36)</f>
        <v>1750</v>
      </c>
    </row>
    <row r="40" spans="2:12">
      <c r="B40" s="394"/>
      <c r="C40" s="395"/>
      <c r="D40" s="396"/>
      <c r="E40" s="396"/>
      <c r="F40" s="396"/>
      <c r="G40" s="396"/>
      <c r="H40" s="396"/>
      <c r="I40" s="397"/>
      <c r="J40" s="404"/>
      <c r="K40" s="405"/>
    </row>
    <row r="49" spans="2:12" ht="15.6">
      <c r="B49" s="242"/>
      <c r="C49" s="243"/>
      <c r="D49" s="168"/>
      <c r="E49" s="168"/>
      <c r="F49" s="168"/>
      <c r="G49" s="168"/>
      <c r="H49" s="168"/>
      <c r="I49" s="166"/>
      <c r="J49" s="166"/>
      <c r="K49" s="167"/>
    </row>
    <row r="50" spans="2:12" ht="15.6">
      <c r="B50" s="229"/>
      <c r="C50" s="244"/>
      <c r="D50" s="231"/>
      <c r="E50" s="232"/>
      <c r="F50" s="232"/>
      <c r="G50" s="233"/>
      <c r="H50" s="234"/>
      <c r="I50" s="235"/>
      <c r="J50" s="236"/>
      <c r="K50" s="236"/>
    </row>
    <row r="51" spans="2:12" ht="15.6">
      <c r="B51" s="229"/>
      <c r="C51" s="245"/>
      <c r="D51" s="232"/>
      <c r="E51" s="246"/>
      <c r="F51" s="237"/>
      <c r="G51" s="232"/>
      <c r="H51" s="247"/>
      <c r="I51" s="248"/>
      <c r="J51" s="239"/>
      <c r="K51" s="239"/>
      <c r="L51" s="240"/>
    </row>
    <row r="52" spans="2:12" ht="15.6">
      <c r="B52" s="229"/>
      <c r="C52" s="245"/>
      <c r="D52" s="232"/>
      <c r="E52" s="232"/>
      <c r="F52" s="237"/>
      <c r="G52" s="232"/>
      <c r="H52" s="247"/>
      <c r="I52" s="249"/>
      <c r="J52" s="239"/>
      <c r="K52" s="239"/>
    </row>
    <row r="53" spans="2:12" ht="15.6">
      <c r="B53" s="229"/>
      <c r="C53" s="245"/>
      <c r="D53" s="232"/>
      <c r="E53" s="232"/>
      <c r="F53" s="237"/>
      <c r="G53" s="232"/>
      <c r="H53" s="247"/>
      <c r="I53" s="249"/>
      <c r="J53" s="239"/>
      <c r="K53" s="239"/>
    </row>
    <row r="54" spans="2:12" ht="15.6">
      <c r="B54" s="242"/>
      <c r="C54" s="243"/>
      <c r="D54" s="168"/>
      <c r="E54" s="168"/>
      <c r="F54" s="168"/>
      <c r="G54" s="168"/>
      <c r="H54" s="168"/>
      <c r="I54" s="166"/>
      <c r="J54" s="166"/>
      <c r="K54" s="166"/>
    </row>
    <row r="55" spans="2:12" ht="15.6">
      <c r="B55" s="242"/>
      <c r="C55" s="243"/>
      <c r="D55" s="168"/>
      <c r="E55" s="168"/>
      <c r="F55" s="168"/>
      <c r="G55" s="168"/>
      <c r="H55" s="168"/>
      <c r="I55" s="166"/>
      <c r="J55" s="166"/>
      <c r="K55" s="167"/>
    </row>
    <row r="56" spans="2:12" ht="15.6">
      <c r="B56" s="242"/>
      <c r="C56" s="243"/>
      <c r="D56" s="168"/>
      <c r="E56" s="168"/>
      <c r="F56" s="168"/>
      <c r="G56" s="168"/>
      <c r="H56" s="168"/>
      <c r="I56" s="166"/>
      <c r="J56" s="166"/>
      <c r="K56" s="167"/>
    </row>
    <row r="57" spans="2:12" ht="15.6">
      <c r="B57" s="242"/>
      <c r="C57" s="243"/>
      <c r="D57" s="168"/>
      <c r="E57" s="168"/>
      <c r="F57" s="168"/>
      <c r="G57" s="168"/>
      <c r="H57" s="168"/>
      <c r="I57" s="166"/>
      <c r="J57" s="166"/>
      <c r="K57" s="167"/>
    </row>
    <row r="58" spans="2:12" ht="15.6">
      <c r="B58" s="229"/>
      <c r="C58" s="250"/>
      <c r="D58" s="231"/>
      <c r="E58" s="232"/>
      <c r="F58" s="232"/>
      <c r="G58" s="233"/>
      <c r="H58" s="234"/>
      <c r="I58" s="235"/>
      <c r="J58" s="236"/>
      <c r="K58" s="236"/>
    </row>
    <row r="59" spans="2:12" ht="15.6">
      <c r="B59" s="229"/>
      <c r="C59" s="245"/>
      <c r="D59" s="232"/>
      <c r="E59" s="246"/>
      <c r="F59" s="237"/>
      <c r="G59" s="232"/>
      <c r="H59" s="247"/>
      <c r="I59" s="248"/>
      <c r="J59" s="239"/>
      <c r="K59" s="239"/>
    </row>
    <row r="60" spans="2:12" ht="15.6">
      <c r="B60" s="229"/>
      <c r="C60" s="251"/>
      <c r="D60" s="232"/>
      <c r="E60" s="232"/>
      <c r="F60" s="237"/>
      <c r="G60" s="232"/>
      <c r="H60" s="247"/>
      <c r="I60" s="249"/>
      <c r="J60" s="239"/>
      <c r="K60" s="239"/>
    </row>
    <row r="61" spans="2:12" ht="15.6">
      <c r="B61" s="229"/>
      <c r="C61" s="245"/>
      <c r="D61" s="232"/>
      <c r="E61" s="232"/>
      <c r="F61" s="237"/>
      <c r="G61" s="232"/>
      <c r="H61" s="247"/>
      <c r="I61" s="249"/>
      <c r="J61" s="239"/>
      <c r="K61" s="239"/>
    </row>
    <row r="62" spans="2:12" ht="15.6">
      <c r="B62" s="242"/>
      <c r="C62" s="243"/>
      <c r="D62" s="168"/>
      <c r="E62" s="168"/>
      <c r="F62" s="168"/>
      <c r="G62" s="168"/>
      <c r="H62" s="168"/>
      <c r="I62" s="166"/>
      <c r="J62" s="166"/>
      <c r="K62" s="166"/>
    </row>
    <row r="63" spans="2:12" ht="15.6">
      <c r="B63" s="242"/>
      <c r="C63" s="243"/>
      <c r="D63" s="168"/>
      <c r="E63" s="168"/>
      <c r="F63" s="168"/>
      <c r="G63" s="168"/>
      <c r="H63" s="168"/>
      <c r="I63" s="166"/>
      <c r="J63" s="166"/>
      <c r="K63" s="167"/>
    </row>
    <row r="64" spans="2:12" ht="15.6">
      <c r="B64" s="242"/>
      <c r="C64" s="243"/>
      <c r="D64" s="168"/>
      <c r="E64" s="168"/>
      <c r="F64" s="168"/>
      <c r="G64" s="168"/>
      <c r="H64" s="168"/>
      <c r="I64" s="166"/>
      <c r="J64" s="166"/>
      <c r="K64" s="167"/>
    </row>
    <row r="65" spans="2:11" ht="15.6">
      <c r="B65" s="242"/>
      <c r="C65" s="243"/>
      <c r="D65" s="168"/>
      <c r="E65" s="168"/>
      <c r="F65" s="168"/>
      <c r="G65" s="168"/>
      <c r="H65" s="168"/>
      <c r="I65" s="166"/>
      <c r="J65" s="166"/>
      <c r="K65" s="167"/>
    </row>
    <row r="66" spans="2:11" ht="15.6">
      <c r="B66" s="229"/>
      <c r="C66" s="244"/>
      <c r="D66" s="231"/>
      <c r="E66" s="232"/>
      <c r="F66" s="232"/>
      <c r="G66" s="233"/>
      <c r="H66" s="234"/>
      <c r="I66" s="235"/>
      <c r="J66" s="236"/>
      <c r="K66" s="236"/>
    </row>
    <row r="67" spans="2:11" ht="15.6">
      <c r="B67" s="229"/>
      <c r="C67" s="252"/>
      <c r="D67" s="232"/>
      <c r="E67" s="232"/>
      <c r="F67" s="237"/>
      <c r="G67" s="232"/>
      <c r="H67" s="238"/>
      <c r="I67" s="166"/>
      <c r="J67" s="167"/>
      <c r="K67" s="239"/>
    </row>
    <row r="68" spans="2:11" ht="15.6">
      <c r="B68" s="229"/>
      <c r="C68" s="245"/>
      <c r="D68" s="232"/>
      <c r="E68" s="232"/>
      <c r="F68" s="237"/>
      <c r="G68" s="168"/>
      <c r="H68" s="238"/>
      <c r="I68" s="166"/>
      <c r="J68" s="167"/>
      <c r="K68" s="239"/>
    </row>
    <row r="69" spans="2:11" ht="15.6">
      <c r="B69" s="229"/>
      <c r="C69" s="252"/>
      <c r="D69" s="232"/>
      <c r="E69" s="232"/>
      <c r="F69" s="237"/>
      <c r="G69" s="232"/>
      <c r="H69" s="238"/>
      <c r="I69" s="166"/>
      <c r="J69" s="167"/>
      <c r="K69" s="239"/>
    </row>
    <row r="70" spans="2:11" ht="15.6">
      <c r="B70" s="242"/>
      <c r="C70" s="243"/>
      <c r="D70" s="168"/>
      <c r="E70" s="168"/>
      <c r="F70" s="168"/>
      <c r="G70" s="168"/>
      <c r="H70" s="168"/>
      <c r="I70" s="166"/>
      <c r="J70" s="166"/>
      <c r="K70" s="166"/>
    </row>
    <row r="71" spans="2:11" ht="15.6">
      <c r="B71" s="242"/>
      <c r="C71" s="243"/>
      <c r="D71" s="168"/>
      <c r="E71" s="168"/>
      <c r="F71" s="168"/>
      <c r="G71" s="168"/>
      <c r="H71" s="168"/>
      <c r="I71" s="166"/>
      <c r="J71" s="166"/>
      <c r="K71" s="167"/>
    </row>
    <row r="72" spans="2:11" ht="15.6">
      <c r="B72" s="242"/>
      <c r="C72" s="243"/>
      <c r="D72" s="168"/>
      <c r="E72" s="168"/>
      <c r="F72" s="168"/>
      <c r="G72" s="168"/>
      <c r="H72" s="168"/>
      <c r="I72" s="166"/>
      <c r="J72" s="166"/>
      <c r="K72" s="167"/>
    </row>
    <row r="73" spans="2:11" ht="15.6">
      <c r="B73" s="242"/>
      <c r="C73" s="243"/>
      <c r="D73" s="168"/>
      <c r="E73" s="168"/>
      <c r="F73" s="168"/>
      <c r="G73" s="168"/>
      <c r="H73" s="168"/>
      <c r="I73" s="166"/>
      <c r="J73" s="166"/>
      <c r="K73" s="167"/>
    </row>
    <row r="74" spans="2:11" ht="15.6">
      <c r="B74" s="229"/>
      <c r="C74" s="253"/>
      <c r="D74" s="231"/>
      <c r="E74" s="232"/>
      <c r="F74" s="232"/>
      <c r="G74" s="254"/>
      <c r="H74" s="255"/>
      <c r="I74" s="256"/>
      <c r="J74" s="257"/>
      <c r="K74" s="236"/>
    </row>
    <row r="75" spans="2:11" ht="15.6">
      <c r="B75" s="229"/>
      <c r="C75" s="251"/>
      <c r="D75" s="232"/>
      <c r="E75" s="232"/>
      <c r="F75" s="237"/>
      <c r="G75" s="258"/>
      <c r="H75" s="247"/>
      <c r="I75" s="249"/>
      <c r="J75" s="239"/>
      <c r="K75" s="239"/>
    </row>
    <row r="76" spans="2:11" ht="15.6">
      <c r="B76" s="229"/>
      <c r="C76" s="245"/>
      <c r="D76" s="232"/>
      <c r="E76" s="246"/>
      <c r="F76" s="237"/>
      <c r="G76" s="232"/>
      <c r="H76" s="247"/>
      <c r="I76" s="249"/>
      <c r="J76" s="239"/>
      <c r="K76" s="239"/>
    </row>
    <row r="77" spans="2:11" ht="15.6">
      <c r="B77" s="229"/>
      <c r="C77" s="251"/>
      <c r="D77" s="232"/>
      <c r="E77" s="232"/>
      <c r="F77" s="237"/>
      <c r="G77" s="232"/>
      <c r="H77" s="247"/>
      <c r="I77" s="249"/>
      <c r="J77" s="239"/>
      <c r="K77" s="239"/>
    </row>
    <row r="78" spans="2:11" ht="15.6">
      <c r="B78" s="242"/>
      <c r="C78" s="259"/>
      <c r="D78" s="168"/>
      <c r="E78" s="168"/>
      <c r="F78" s="168"/>
      <c r="G78" s="168"/>
      <c r="H78" s="168"/>
      <c r="I78" s="166"/>
      <c r="J78" s="166"/>
      <c r="K78" s="166"/>
    </row>
    <row r="79" spans="2:11" ht="15.6">
      <c r="B79" s="242"/>
      <c r="C79" s="243"/>
      <c r="D79" s="168"/>
      <c r="E79" s="168"/>
      <c r="F79" s="168"/>
      <c r="G79" s="168"/>
      <c r="H79" s="168"/>
      <c r="I79" s="166"/>
      <c r="J79" s="166"/>
      <c r="K79" s="167"/>
    </row>
    <row r="80" spans="2:11" ht="15.6">
      <c r="B80" s="242"/>
      <c r="C80" s="243"/>
      <c r="D80" s="168"/>
      <c r="E80" s="168"/>
      <c r="F80" s="168"/>
      <c r="G80" s="168"/>
      <c r="H80" s="168"/>
      <c r="I80" s="166"/>
      <c r="J80" s="166"/>
      <c r="K80" s="167"/>
    </row>
    <row r="81" spans="2:11" ht="15.6">
      <c r="B81" s="242"/>
      <c r="C81" s="243"/>
      <c r="D81" s="168"/>
      <c r="E81" s="168"/>
      <c r="F81" s="168"/>
      <c r="G81" s="168"/>
      <c r="H81" s="168"/>
      <c r="I81" s="166"/>
      <c r="J81" s="166"/>
      <c r="K81" s="167"/>
    </row>
    <row r="82" spans="2:11" ht="15.6">
      <c r="B82" s="229"/>
      <c r="C82" s="244"/>
      <c r="D82" s="231"/>
      <c r="E82" s="232"/>
      <c r="F82" s="232"/>
      <c r="G82" s="233"/>
      <c r="H82" s="234"/>
      <c r="I82" s="235"/>
      <c r="J82" s="236"/>
      <c r="K82" s="236"/>
    </row>
    <row r="83" spans="2:11" ht="15.6">
      <c r="B83" s="229"/>
      <c r="C83" s="251"/>
      <c r="D83" s="251"/>
      <c r="E83" s="246"/>
      <c r="F83" s="260"/>
      <c r="G83" s="232"/>
      <c r="H83" s="261"/>
      <c r="I83" s="262"/>
      <c r="J83" s="263"/>
      <c r="K83" s="263"/>
    </row>
    <row r="84" spans="2:11" ht="15.6">
      <c r="B84" s="229"/>
      <c r="C84" s="245"/>
      <c r="D84" s="264"/>
      <c r="E84" s="246"/>
      <c r="F84" s="260"/>
      <c r="G84" s="232"/>
      <c r="H84" s="261"/>
      <c r="I84" s="262"/>
      <c r="J84" s="263"/>
      <c r="K84" s="263"/>
    </row>
    <row r="85" spans="2:11" ht="15.6">
      <c r="B85" s="229"/>
      <c r="C85" s="245"/>
      <c r="D85" s="251"/>
      <c r="E85" s="246"/>
      <c r="F85" s="260"/>
      <c r="G85" s="232"/>
      <c r="H85" s="261"/>
      <c r="I85" s="262"/>
      <c r="J85" s="263"/>
      <c r="K85" s="263"/>
    </row>
    <row r="86" spans="2:11" ht="15.6">
      <c r="B86" s="242"/>
      <c r="C86" s="252"/>
      <c r="D86" s="232"/>
      <c r="E86" s="232"/>
      <c r="F86" s="237"/>
      <c r="G86" s="168"/>
      <c r="H86" s="168"/>
      <c r="I86" s="166"/>
      <c r="J86" s="166"/>
      <c r="K86" s="166"/>
    </row>
    <row r="87" spans="2:11" ht="15.6">
      <c r="B87" s="242"/>
      <c r="C87" s="252"/>
      <c r="D87" s="241"/>
      <c r="E87" s="232"/>
      <c r="F87" s="237"/>
      <c r="G87" s="168"/>
      <c r="H87" s="168"/>
      <c r="I87" s="166"/>
      <c r="J87" s="166"/>
      <c r="K87" s="167"/>
    </row>
    <row r="88" spans="2:11" ht="15.6">
      <c r="B88" s="242"/>
      <c r="C88" s="243"/>
      <c r="D88" s="168"/>
      <c r="E88" s="168"/>
      <c r="F88" s="168"/>
      <c r="G88" s="168"/>
      <c r="H88" s="168"/>
      <c r="I88" s="166"/>
      <c r="J88" s="166"/>
      <c r="K88" s="167"/>
    </row>
    <row r="89" spans="2:11" ht="15.6">
      <c r="B89" s="242"/>
      <c r="C89" s="243"/>
      <c r="D89" s="168"/>
      <c r="E89" s="168"/>
      <c r="F89" s="168"/>
      <c r="G89" s="168"/>
      <c r="H89" s="168"/>
      <c r="I89" s="166"/>
      <c r="J89" s="166"/>
      <c r="K89" s="167"/>
    </row>
    <row r="90" spans="2:11" ht="15.6">
      <c r="B90" s="242"/>
      <c r="C90" s="243"/>
      <c r="D90" s="168"/>
      <c r="E90" s="168"/>
      <c r="F90" s="168"/>
      <c r="G90" s="168"/>
      <c r="H90" s="168"/>
      <c r="I90" s="166"/>
      <c r="J90" s="166"/>
      <c r="K90" s="167"/>
    </row>
    <row r="91" spans="2:11" ht="15.6">
      <c r="B91" s="242"/>
      <c r="C91" s="243"/>
      <c r="D91" s="168"/>
      <c r="E91" s="168"/>
      <c r="F91" s="168"/>
      <c r="G91" s="168"/>
      <c r="H91" s="168"/>
      <c r="I91" s="166"/>
      <c r="J91" s="166"/>
      <c r="K91" s="167"/>
    </row>
    <row r="92" spans="2:11" ht="15.6">
      <c r="B92" s="168"/>
      <c r="C92" s="265"/>
      <c r="D92" s="231"/>
      <c r="E92" s="232"/>
      <c r="F92" s="232"/>
      <c r="G92" s="233"/>
      <c r="H92" s="234"/>
      <c r="I92" s="235"/>
      <c r="J92" s="236"/>
      <c r="K92" s="236"/>
    </row>
    <row r="93" spans="2:11" ht="15.6">
      <c r="B93" s="168"/>
      <c r="C93" s="266"/>
      <c r="D93" s="232"/>
      <c r="E93" s="232"/>
      <c r="F93" s="237"/>
      <c r="G93" s="267"/>
      <c r="H93" s="238"/>
      <c r="I93" s="166"/>
      <c r="J93" s="167"/>
      <c r="K93" s="239"/>
    </row>
    <row r="94" spans="2:11" ht="15.6">
      <c r="B94" s="168"/>
      <c r="C94" s="266"/>
      <c r="D94" s="267"/>
      <c r="E94" s="232"/>
      <c r="F94" s="237"/>
      <c r="G94" s="267"/>
      <c r="H94" s="238"/>
      <c r="I94" s="166"/>
      <c r="J94" s="167"/>
      <c r="K94" s="239"/>
    </row>
    <row r="95" spans="2:11" ht="15.6">
      <c r="B95" s="168"/>
      <c r="C95" s="266"/>
      <c r="D95" s="267"/>
      <c r="E95" s="232"/>
      <c r="F95" s="237"/>
      <c r="G95" s="267"/>
      <c r="H95" s="238"/>
      <c r="I95" s="166"/>
      <c r="J95" s="167"/>
      <c r="K95" s="239"/>
    </row>
    <row r="96" spans="2:11" ht="15.6">
      <c r="B96" s="242"/>
      <c r="C96" s="268"/>
      <c r="D96" s="168"/>
      <c r="E96" s="168"/>
      <c r="F96" s="168"/>
      <c r="G96" s="168"/>
      <c r="H96" s="168"/>
      <c r="I96" s="166"/>
      <c r="J96" s="166"/>
      <c r="K96" s="166"/>
    </row>
    <row r="97" spans="2:11" ht="15.6">
      <c r="B97" s="242"/>
      <c r="C97" s="268"/>
      <c r="D97" s="168"/>
      <c r="E97" s="168"/>
      <c r="F97" s="168"/>
      <c r="G97" s="168"/>
      <c r="H97" s="168"/>
      <c r="I97" s="166"/>
      <c r="J97" s="166"/>
      <c r="K97" s="167"/>
    </row>
    <row r="98" spans="2:11" ht="15.6">
      <c r="B98" s="242"/>
      <c r="C98" s="268"/>
      <c r="D98" s="168"/>
      <c r="E98" s="168"/>
      <c r="F98" s="168"/>
      <c r="G98" s="168"/>
      <c r="H98" s="168"/>
      <c r="I98" s="166"/>
      <c r="J98" s="166"/>
      <c r="K98" s="167"/>
    </row>
    <row r="99" spans="2:11" ht="15.6">
      <c r="B99" s="242"/>
      <c r="C99" s="268"/>
      <c r="D99" s="168"/>
      <c r="E99" s="168"/>
      <c r="F99" s="168"/>
      <c r="G99" s="168"/>
      <c r="H99" s="168"/>
      <c r="I99" s="166"/>
      <c r="J99" s="166"/>
      <c r="K99" s="167"/>
    </row>
    <row r="100" spans="2:11" ht="15.6">
      <c r="B100" s="229"/>
      <c r="C100" s="269"/>
      <c r="D100" s="231"/>
      <c r="E100" s="232"/>
      <c r="F100" s="232"/>
      <c r="G100" s="233"/>
      <c r="H100" s="234"/>
      <c r="I100" s="235"/>
      <c r="J100" s="236"/>
      <c r="K100" s="236"/>
    </row>
    <row r="101" spans="2:11" ht="15.6">
      <c r="B101" s="229"/>
      <c r="C101" s="270"/>
      <c r="D101" s="271"/>
      <c r="E101" s="271"/>
      <c r="F101" s="272"/>
      <c r="G101" s="232"/>
      <c r="H101" s="238"/>
      <c r="I101" s="166"/>
      <c r="J101" s="167"/>
      <c r="K101" s="239"/>
    </row>
    <row r="102" spans="2:11" ht="15.6">
      <c r="B102" s="229"/>
      <c r="C102" s="273"/>
      <c r="D102" s="232"/>
      <c r="E102" s="232"/>
      <c r="F102" s="237"/>
      <c r="G102" s="232"/>
      <c r="H102" s="238"/>
      <c r="I102" s="166"/>
      <c r="J102" s="167"/>
      <c r="K102" s="239"/>
    </row>
    <row r="103" spans="2:11" ht="15.6">
      <c r="B103" s="229"/>
      <c r="C103" s="273"/>
      <c r="D103" s="267"/>
      <c r="E103" s="232"/>
      <c r="F103" s="237"/>
      <c r="G103" s="232"/>
      <c r="H103" s="238"/>
      <c r="I103" s="166"/>
      <c r="J103" s="167"/>
      <c r="K103" s="239"/>
    </row>
    <row r="104" spans="2:11" ht="15.6">
      <c r="B104" s="242"/>
      <c r="C104" s="243"/>
      <c r="D104" s="168"/>
      <c r="E104" s="168"/>
      <c r="F104" s="168"/>
      <c r="G104" s="168"/>
      <c r="H104" s="168"/>
      <c r="I104" s="166"/>
      <c r="J104" s="166"/>
      <c r="K104" s="166"/>
    </row>
    <row r="105" spans="2:11" ht="15.6">
      <c r="B105" s="242"/>
      <c r="C105" s="243"/>
      <c r="D105" s="168"/>
      <c r="E105" s="168"/>
      <c r="F105" s="168"/>
      <c r="G105" s="168"/>
      <c r="H105" s="168"/>
      <c r="I105" s="166"/>
      <c r="J105" s="166"/>
      <c r="K105" s="167"/>
    </row>
    <row r="106" spans="2:11" ht="15.6">
      <c r="B106" s="242"/>
      <c r="C106" s="243"/>
      <c r="D106" s="168"/>
      <c r="E106" s="168"/>
      <c r="F106" s="168"/>
      <c r="G106" s="168"/>
      <c r="H106" s="168"/>
      <c r="I106" s="166"/>
      <c r="J106" s="166"/>
      <c r="K106" s="167"/>
    </row>
    <row r="107" spans="2:11" ht="15.6">
      <c r="B107" s="242"/>
      <c r="C107" s="243"/>
      <c r="D107" s="168"/>
      <c r="E107" s="168"/>
      <c r="F107" s="168"/>
      <c r="G107" s="168"/>
      <c r="H107" s="168"/>
      <c r="I107" s="166"/>
      <c r="J107" s="166"/>
      <c r="K107" s="167"/>
    </row>
    <row r="108" spans="2:11" ht="15.6">
      <c r="B108" s="229"/>
      <c r="C108" s="269"/>
      <c r="D108" s="231"/>
      <c r="E108" s="232"/>
      <c r="F108" s="232"/>
      <c r="G108" s="233"/>
      <c r="H108" s="234"/>
      <c r="I108" s="235"/>
      <c r="J108" s="236"/>
      <c r="K108" s="236"/>
    </row>
    <row r="109" spans="2:11" ht="15.6">
      <c r="B109" s="229"/>
      <c r="C109" s="245"/>
      <c r="D109" s="232"/>
      <c r="E109" s="246"/>
      <c r="F109" s="237"/>
      <c r="G109" s="232"/>
      <c r="H109" s="238"/>
      <c r="I109" s="166"/>
      <c r="J109" s="167"/>
      <c r="K109" s="239"/>
    </row>
    <row r="110" spans="2:11" ht="15.6">
      <c r="B110" s="229"/>
      <c r="C110" s="245"/>
      <c r="D110" s="232"/>
      <c r="E110" s="246"/>
      <c r="F110" s="237"/>
      <c r="G110" s="232"/>
      <c r="H110" s="238"/>
      <c r="I110" s="166"/>
      <c r="J110" s="167"/>
      <c r="K110" s="239"/>
    </row>
    <row r="111" spans="2:11" ht="15.6">
      <c r="B111" s="229"/>
      <c r="C111" s="245"/>
      <c r="D111" s="232"/>
      <c r="E111" s="232"/>
      <c r="F111" s="237"/>
      <c r="G111" s="232"/>
      <c r="H111" s="238"/>
      <c r="I111" s="166"/>
      <c r="J111" s="167"/>
      <c r="K111" s="239"/>
    </row>
    <row r="112" spans="2:11" ht="15.6">
      <c r="B112" s="242"/>
      <c r="C112" s="243"/>
      <c r="D112" s="168"/>
      <c r="E112" s="168"/>
      <c r="F112" s="168"/>
      <c r="G112" s="168"/>
      <c r="H112" s="168"/>
      <c r="I112" s="166"/>
      <c r="J112" s="166"/>
      <c r="K112" s="166"/>
    </row>
    <row r="113" spans="2:11" ht="15.6">
      <c r="B113" s="242"/>
      <c r="C113" s="243"/>
      <c r="D113" s="168"/>
      <c r="E113" s="168"/>
      <c r="F113" s="168"/>
      <c r="G113" s="168"/>
      <c r="H113" s="168"/>
      <c r="I113" s="166"/>
      <c r="J113" s="166"/>
      <c r="K113" s="167"/>
    </row>
    <row r="114" spans="2:11" ht="15.6">
      <c r="B114" s="242"/>
      <c r="C114" s="243"/>
      <c r="D114" s="168"/>
      <c r="E114" s="168"/>
      <c r="F114" s="168"/>
      <c r="G114" s="168"/>
      <c r="H114" s="168"/>
      <c r="I114" s="166"/>
      <c r="J114" s="166"/>
      <c r="K114" s="167"/>
    </row>
    <row r="115" spans="2:11" ht="15.6">
      <c r="B115" s="242"/>
      <c r="C115" s="243"/>
      <c r="D115" s="168"/>
      <c r="E115" s="168"/>
      <c r="F115" s="168"/>
      <c r="G115" s="168"/>
      <c r="H115" s="168"/>
      <c r="I115" s="166"/>
      <c r="J115" s="166"/>
      <c r="K115" s="167"/>
    </row>
    <row r="116" spans="2:11" ht="15.6">
      <c r="B116" s="229"/>
      <c r="C116" s="269"/>
      <c r="D116" s="231"/>
      <c r="E116" s="232"/>
      <c r="F116" s="232"/>
      <c r="G116" s="233"/>
      <c r="H116" s="234"/>
      <c r="I116" s="235"/>
      <c r="J116" s="236"/>
      <c r="K116" s="236"/>
    </row>
    <row r="117" spans="2:11" ht="15.6">
      <c r="B117" s="229"/>
      <c r="C117" s="252"/>
      <c r="D117" s="241"/>
      <c r="E117" s="232"/>
      <c r="F117" s="237"/>
      <c r="G117" s="232"/>
      <c r="H117" s="238"/>
      <c r="I117" s="166"/>
      <c r="J117" s="167"/>
      <c r="K117" s="239"/>
    </row>
    <row r="118" spans="2:11" ht="15.6">
      <c r="B118" s="229"/>
      <c r="C118" s="252"/>
      <c r="D118" s="232"/>
      <c r="E118" s="232"/>
      <c r="F118" s="237"/>
      <c r="G118" s="232"/>
      <c r="H118" s="238"/>
      <c r="I118" s="166"/>
      <c r="J118" s="167"/>
      <c r="K118" s="239"/>
    </row>
    <row r="119" spans="2:11" ht="15.6">
      <c r="B119" s="229"/>
      <c r="C119" s="252"/>
      <c r="D119" s="232"/>
      <c r="E119" s="232"/>
      <c r="F119" s="237"/>
      <c r="G119" s="232"/>
      <c r="H119" s="238"/>
      <c r="I119" s="166"/>
      <c r="J119" s="167"/>
      <c r="K119" s="239"/>
    </row>
    <row r="120" spans="2:11" ht="15.6">
      <c r="B120" s="242"/>
      <c r="C120" s="243"/>
      <c r="D120" s="168"/>
      <c r="E120" s="168"/>
      <c r="F120" s="168"/>
      <c r="G120" s="168"/>
      <c r="H120" s="168"/>
      <c r="I120" s="166"/>
      <c r="J120" s="166"/>
      <c r="K120" s="166"/>
    </row>
    <row r="121" spans="2:11" ht="15.6">
      <c r="B121" s="242"/>
      <c r="C121" s="243"/>
      <c r="D121" s="168"/>
      <c r="E121" s="168"/>
      <c r="F121" s="168"/>
      <c r="G121" s="168"/>
      <c r="H121" s="168"/>
      <c r="I121" s="166"/>
      <c r="J121" s="166"/>
      <c r="K121" s="167"/>
    </row>
    <row r="122" spans="2:11" ht="15.6">
      <c r="B122" s="242"/>
      <c r="C122" s="243"/>
      <c r="D122" s="168"/>
      <c r="E122" s="168"/>
      <c r="F122" s="168"/>
      <c r="G122" s="168"/>
      <c r="H122" s="168"/>
      <c r="I122" s="166"/>
      <c r="J122" s="166"/>
      <c r="K122" s="167"/>
    </row>
    <row r="123" spans="2:11" ht="15.6">
      <c r="B123" s="242"/>
      <c r="C123" s="243"/>
      <c r="D123" s="168"/>
      <c r="E123" s="168"/>
      <c r="F123" s="168"/>
      <c r="G123" s="168"/>
      <c r="H123" s="168"/>
      <c r="I123" s="166"/>
      <c r="J123" s="166"/>
      <c r="K123" s="167"/>
    </row>
    <row r="124" spans="2:11" ht="15.6">
      <c r="B124" s="229"/>
      <c r="C124" s="274"/>
      <c r="D124" s="231"/>
      <c r="E124" s="232"/>
      <c r="F124" s="232"/>
      <c r="G124" s="233"/>
      <c r="H124" s="234"/>
      <c r="I124" s="235"/>
      <c r="J124" s="236"/>
      <c r="K124" s="236"/>
    </row>
    <row r="125" spans="2:11" ht="15.6">
      <c r="B125" s="229"/>
      <c r="C125" s="252"/>
      <c r="D125" s="232"/>
      <c r="E125" s="232"/>
      <c r="F125" s="237"/>
      <c r="G125" s="232"/>
      <c r="H125" s="238"/>
      <c r="I125" s="166"/>
      <c r="J125" s="167"/>
      <c r="K125" s="239"/>
    </row>
    <row r="126" spans="2:11" ht="15.6">
      <c r="B126" s="229"/>
      <c r="C126" s="251"/>
      <c r="D126" s="232"/>
      <c r="E126" s="232"/>
      <c r="F126" s="237"/>
      <c r="G126" s="232"/>
      <c r="H126" s="238"/>
      <c r="I126" s="166"/>
      <c r="J126" s="167"/>
      <c r="K126" s="239"/>
    </row>
    <row r="127" spans="2:11" ht="15.6">
      <c r="B127" s="229"/>
      <c r="C127" s="259"/>
      <c r="D127" s="232"/>
      <c r="E127" s="232"/>
      <c r="F127" s="237"/>
      <c r="G127" s="168"/>
      <c r="H127" s="238"/>
      <c r="I127" s="166"/>
      <c r="J127" s="167"/>
      <c r="K127" s="239"/>
    </row>
    <row r="128" spans="2:11" ht="15.6">
      <c r="B128" s="242"/>
      <c r="C128" s="243"/>
      <c r="D128" s="168"/>
      <c r="E128" s="168"/>
      <c r="F128" s="168"/>
      <c r="G128" s="168"/>
      <c r="H128" s="168"/>
      <c r="I128" s="166"/>
      <c r="J128" s="166"/>
      <c r="K128" s="166"/>
    </row>
    <row r="129" spans="2:11" ht="15.6">
      <c r="B129" s="242"/>
      <c r="C129" s="243"/>
      <c r="D129" s="168"/>
      <c r="E129" s="168"/>
      <c r="F129" s="168"/>
      <c r="G129" s="168"/>
      <c r="H129" s="168"/>
      <c r="I129" s="166"/>
      <c r="J129" s="166"/>
      <c r="K129" s="167"/>
    </row>
    <row r="130" spans="2:11" ht="15.6">
      <c r="B130" s="242"/>
      <c r="C130" s="243"/>
      <c r="D130" s="168"/>
      <c r="E130" s="168"/>
      <c r="F130" s="168"/>
      <c r="G130" s="168"/>
      <c r="H130" s="168"/>
      <c r="I130" s="166"/>
      <c r="J130" s="166"/>
      <c r="K130" s="167"/>
    </row>
    <row r="131" spans="2:11" ht="15.6">
      <c r="B131" s="242"/>
      <c r="C131" s="243"/>
      <c r="D131" s="168"/>
      <c r="E131" s="168"/>
      <c r="F131" s="168"/>
      <c r="G131" s="168"/>
      <c r="H131" s="168"/>
      <c r="I131" s="166"/>
      <c r="J131" s="166"/>
      <c r="K131" s="167"/>
    </row>
    <row r="132" spans="2:11" ht="15.6">
      <c r="B132" s="229"/>
      <c r="C132" s="269"/>
      <c r="D132" s="231"/>
      <c r="E132" s="232"/>
      <c r="F132" s="232"/>
      <c r="G132" s="233"/>
      <c r="H132" s="234"/>
      <c r="I132" s="235"/>
      <c r="J132" s="236"/>
      <c r="K132" s="236"/>
    </row>
    <row r="133" spans="2:11" ht="15.6">
      <c r="B133" s="229"/>
      <c r="C133" s="245"/>
      <c r="D133" s="232"/>
      <c r="E133" s="246"/>
      <c r="F133" s="237"/>
      <c r="G133" s="232"/>
      <c r="H133" s="238"/>
      <c r="I133" s="166"/>
      <c r="J133" s="167"/>
      <c r="K133" s="239"/>
    </row>
    <row r="134" spans="2:11" ht="15.6">
      <c r="B134" s="229"/>
      <c r="C134" s="245"/>
      <c r="D134" s="232"/>
      <c r="E134" s="246"/>
      <c r="F134" s="237"/>
      <c r="G134" s="232"/>
      <c r="H134" s="238"/>
      <c r="I134" s="166"/>
      <c r="J134" s="167"/>
      <c r="K134" s="239"/>
    </row>
    <row r="135" spans="2:11" ht="15.6">
      <c r="B135" s="229"/>
      <c r="C135" s="252"/>
      <c r="D135" s="232"/>
      <c r="E135" s="232"/>
      <c r="F135" s="237"/>
      <c r="G135" s="168"/>
      <c r="H135" s="238"/>
      <c r="I135" s="166"/>
      <c r="J135" s="167"/>
      <c r="K135" s="239"/>
    </row>
    <row r="136" spans="2:11" ht="15.6">
      <c r="B136" s="242"/>
      <c r="C136" s="243"/>
      <c r="D136" s="168"/>
      <c r="E136" s="168"/>
      <c r="F136" s="168"/>
      <c r="G136" s="168"/>
      <c r="H136" s="168"/>
      <c r="I136" s="166"/>
      <c r="J136" s="166"/>
      <c r="K136" s="166"/>
    </row>
    <row r="137" spans="2:11" ht="15.6">
      <c r="B137" s="242"/>
      <c r="C137" s="243"/>
      <c r="D137" s="168"/>
      <c r="E137" s="168"/>
      <c r="F137" s="168"/>
      <c r="G137" s="168"/>
      <c r="H137" s="168"/>
      <c r="I137" s="166"/>
      <c r="J137" s="166"/>
      <c r="K137" s="167"/>
    </row>
    <row r="138" spans="2:11" ht="15.6">
      <c r="B138" s="242"/>
      <c r="C138" s="243"/>
      <c r="D138" s="168"/>
      <c r="E138" s="168"/>
      <c r="F138" s="168"/>
      <c r="G138" s="168"/>
      <c r="H138" s="168"/>
      <c r="I138" s="166"/>
      <c r="J138" s="166"/>
      <c r="K138" s="167"/>
    </row>
    <row r="139" spans="2:11" ht="15.6">
      <c r="B139" s="242"/>
      <c r="C139" s="243"/>
      <c r="D139" s="168"/>
      <c r="E139" s="168"/>
      <c r="F139" s="168"/>
      <c r="G139" s="168"/>
      <c r="H139" s="168"/>
      <c r="I139" s="166"/>
      <c r="J139" s="166"/>
      <c r="K139" s="167"/>
    </row>
    <row r="140" spans="2:11" ht="15.6">
      <c r="B140" s="229"/>
      <c r="C140" s="269"/>
      <c r="D140" s="231"/>
      <c r="E140" s="232"/>
      <c r="F140" s="232"/>
      <c r="G140" s="233"/>
      <c r="H140" s="234"/>
      <c r="I140" s="235"/>
      <c r="J140" s="236"/>
      <c r="K140" s="236"/>
    </row>
    <row r="141" spans="2:11" ht="15.6">
      <c r="B141" s="229"/>
      <c r="C141" s="245"/>
      <c r="D141" s="232"/>
      <c r="E141" s="232"/>
      <c r="F141" s="237"/>
      <c r="G141" s="232"/>
      <c r="H141" s="238"/>
      <c r="I141" s="166"/>
      <c r="J141" s="167"/>
      <c r="K141" s="239"/>
    </row>
    <row r="142" spans="2:11" ht="15.6">
      <c r="B142" s="229"/>
      <c r="C142" s="252"/>
      <c r="D142" s="232"/>
      <c r="E142" s="232"/>
      <c r="F142" s="237"/>
      <c r="G142" s="232"/>
      <c r="H142" s="238"/>
      <c r="I142" s="166"/>
      <c r="J142" s="167"/>
      <c r="K142" s="239"/>
    </row>
    <row r="143" spans="2:11" ht="15.6">
      <c r="B143" s="229"/>
      <c r="C143" s="252"/>
      <c r="D143" s="232"/>
      <c r="E143" s="232"/>
      <c r="F143" s="237"/>
      <c r="G143" s="168"/>
      <c r="H143" s="238"/>
      <c r="I143" s="166"/>
      <c r="J143" s="167"/>
      <c r="K143" s="239"/>
    </row>
    <row r="144" spans="2:11" ht="15.6">
      <c r="B144" s="242"/>
      <c r="C144" s="243"/>
      <c r="D144" s="168"/>
      <c r="E144" s="168"/>
      <c r="F144" s="168"/>
      <c r="G144" s="168"/>
      <c r="H144" s="168"/>
      <c r="I144" s="166"/>
      <c r="J144" s="166"/>
      <c r="K144" s="166"/>
    </row>
    <row r="145" spans="2:13" ht="15.6">
      <c r="B145" s="242"/>
      <c r="C145" s="243"/>
      <c r="D145" s="168"/>
      <c r="E145" s="168"/>
      <c r="F145" s="168"/>
      <c r="G145" s="168"/>
      <c r="H145" s="168"/>
      <c r="I145" s="166"/>
      <c r="J145" s="166"/>
      <c r="K145" s="167"/>
    </row>
    <row r="146" spans="2:13" ht="15.6">
      <c r="B146" s="242"/>
      <c r="C146" s="243"/>
      <c r="D146" s="168"/>
      <c r="E146" s="168"/>
      <c r="F146" s="168"/>
      <c r="G146" s="168"/>
      <c r="H146" s="168"/>
      <c r="I146" s="166"/>
      <c r="J146" s="166"/>
      <c r="K146" s="167"/>
    </row>
    <row r="147" spans="2:13" ht="15.6">
      <c r="B147" s="242"/>
      <c r="C147" s="243"/>
      <c r="D147" s="168"/>
      <c r="E147" s="168"/>
      <c r="F147" s="168"/>
      <c r="G147" s="168"/>
      <c r="H147" s="168"/>
      <c r="I147" s="166"/>
      <c r="J147" s="166"/>
      <c r="K147" s="167"/>
    </row>
    <row r="148" spans="2:13" ht="15.6">
      <c r="B148" s="229"/>
      <c r="C148" s="269"/>
      <c r="D148" s="231"/>
      <c r="E148" s="232"/>
      <c r="F148" s="232"/>
      <c r="G148" s="233"/>
      <c r="H148" s="234"/>
      <c r="I148" s="235"/>
      <c r="J148" s="236"/>
      <c r="K148" s="236"/>
    </row>
    <row r="149" spans="2:13" ht="15.6">
      <c r="B149" s="229"/>
      <c r="C149" s="252"/>
      <c r="D149" s="241"/>
      <c r="E149" s="232"/>
      <c r="F149" s="237"/>
      <c r="G149" s="232"/>
      <c r="H149" s="238"/>
      <c r="I149" s="166"/>
      <c r="J149" s="167"/>
      <c r="K149" s="239"/>
    </row>
    <row r="150" spans="2:13" ht="15.6">
      <c r="B150" s="229"/>
      <c r="C150" s="252"/>
      <c r="D150" s="232"/>
      <c r="E150" s="232"/>
      <c r="F150" s="237"/>
      <c r="G150" s="232"/>
      <c r="H150" s="238"/>
      <c r="I150" s="166"/>
      <c r="J150" s="167"/>
      <c r="K150" s="239"/>
    </row>
    <row r="151" spans="2:13" ht="15.6">
      <c r="B151" s="229"/>
      <c r="C151" s="245"/>
      <c r="D151" s="232"/>
      <c r="E151" s="246"/>
      <c r="F151" s="237"/>
      <c r="G151" s="232"/>
      <c r="H151" s="238"/>
      <c r="I151" s="166"/>
      <c r="J151" s="167"/>
      <c r="K151" s="239"/>
    </row>
    <row r="152" spans="2:13" ht="15.6">
      <c r="B152" s="242"/>
      <c r="C152" s="243"/>
      <c r="D152" s="168"/>
      <c r="E152" s="168"/>
      <c r="F152" s="168"/>
      <c r="G152" s="168"/>
      <c r="H152" s="168"/>
      <c r="I152" s="166"/>
      <c r="J152" s="166"/>
      <c r="K152" s="166"/>
    </row>
    <row r="153" spans="2:13" ht="15.6">
      <c r="B153" s="242"/>
      <c r="C153" s="243"/>
      <c r="D153" s="168"/>
      <c r="E153" s="168"/>
      <c r="F153" s="168"/>
      <c r="G153" s="168"/>
      <c r="H153" s="168"/>
      <c r="I153" s="166"/>
      <c r="J153" s="166"/>
      <c r="K153" s="167"/>
    </row>
    <row r="154" spans="2:13" ht="15.6">
      <c r="B154" s="242"/>
      <c r="C154" s="243"/>
      <c r="D154" s="168"/>
      <c r="E154" s="168"/>
      <c r="F154" s="168"/>
      <c r="G154" s="168"/>
      <c r="H154" s="168"/>
      <c r="I154" s="166"/>
      <c r="J154" s="166"/>
      <c r="K154" s="167"/>
    </row>
    <row r="155" spans="2:13" ht="15.6">
      <c r="B155" s="242"/>
      <c r="C155" s="243"/>
      <c r="D155" s="168"/>
      <c r="E155" s="168"/>
      <c r="F155" s="168"/>
      <c r="G155" s="168"/>
      <c r="H155" s="168"/>
      <c r="I155" s="166"/>
      <c r="J155" s="166"/>
      <c r="K155" s="167"/>
    </row>
    <row r="156" spans="2:13" ht="15.6">
      <c r="B156" s="229"/>
      <c r="C156" s="269"/>
      <c r="D156" s="231"/>
      <c r="E156" s="232"/>
      <c r="F156" s="232"/>
      <c r="G156" s="233"/>
      <c r="H156" s="234"/>
      <c r="I156" s="235"/>
      <c r="J156" s="236"/>
      <c r="K156" s="236"/>
      <c r="L156" s="275"/>
      <c r="M156" s="275"/>
    </row>
    <row r="157" spans="2:13" ht="15.6">
      <c r="B157" s="229"/>
      <c r="C157" s="252"/>
      <c r="D157" s="232"/>
      <c r="E157" s="232"/>
      <c r="F157" s="237"/>
      <c r="G157" s="232"/>
      <c r="H157" s="238"/>
      <c r="I157" s="166"/>
      <c r="J157" s="167"/>
      <c r="K157" s="239"/>
      <c r="L157" s="275"/>
      <c r="M157" s="275"/>
    </row>
    <row r="158" spans="2:13" ht="15.6">
      <c r="B158" s="229"/>
      <c r="C158" s="245"/>
      <c r="D158" s="232"/>
      <c r="E158" s="246"/>
      <c r="F158" s="237"/>
      <c r="G158" s="232"/>
      <c r="H158" s="238"/>
      <c r="I158" s="166"/>
      <c r="J158" s="167"/>
      <c r="K158" s="239"/>
      <c r="L158" s="275"/>
      <c r="M158" s="275"/>
    </row>
    <row r="159" spans="2:13" ht="15.6">
      <c r="B159" s="229"/>
      <c r="C159" s="252"/>
      <c r="D159" s="232"/>
      <c r="E159" s="232"/>
      <c r="F159" s="237"/>
      <c r="G159" s="232"/>
      <c r="H159" s="238"/>
      <c r="I159" s="166"/>
      <c r="J159" s="167"/>
      <c r="K159" s="239"/>
      <c r="L159" s="275"/>
      <c r="M159" s="275"/>
    </row>
    <row r="160" spans="2:13" ht="15.6">
      <c r="B160" s="242"/>
      <c r="C160" s="243"/>
      <c r="D160" s="168"/>
      <c r="E160" s="168"/>
      <c r="F160" s="168"/>
      <c r="G160" s="168"/>
      <c r="H160" s="168"/>
      <c r="I160" s="166"/>
      <c r="J160" s="166"/>
      <c r="K160" s="166"/>
      <c r="L160" s="275"/>
      <c r="M160" s="275"/>
    </row>
    <row r="161" spans="2:13" ht="15.6">
      <c r="B161" s="242"/>
      <c r="C161" s="243"/>
      <c r="D161" s="168"/>
      <c r="E161" s="168"/>
      <c r="F161" s="168"/>
      <c r="G161" s="168"/>
      <c r="H161" s="168"/>
      <c r="I161" s="166"/>
      <c r="J161" s="166"/>
      <c r="K161" s="167"/>
      <c r="L161" s="275"/>
      <c r="M161" s="275"/>
    </row>
    <row r="162" spans="2:13" ht="15.6">
      <c r="B162" s="242"/>
      <c r="C162" s="243"/>
      <c r="D162" s="168"/>
      <c r="E162" s="168"/>
      <c r="F162" s="168"/>
      <c r="G162" s="168"/>
      <c r="H162" s="168"/>
      <c r="I162" s="166"/>
      <c r="J162" s="166"/>
      <c r="K162" s="167"/>
      <c r="L162" s="275"/>
      <c r="M162" s="275"/>
    </row>
    <row r="163" spans="2:13" ht="15.6">
      <c r="B163" s="242"/>
      <c r="C163" s="243"/>
      <c r="D163" s="168"/>
      <c r="E163" s="168"/>
      <c r="F163" s="168"/>
      <c r="G163" s="168"/>
      <c r="H163" s="168"/>
      <c r="I163" s="166"/>
      <c r="J163" s="166"/>
      <c r="K163" s="167"/>
      <c r="L163" s="275"/>
      <c r="M163" s="275"/>
    </row>
    <row r="164" spans="2:13" ht="15.6">
      <c r="B164" s="270"/>
      <c r="C164" s="230"/>
      <c r="D164" s="230"/>
      <c r="E164" s="271"/>
      <c r="F164" s="276"/>
      <c r="G164" s="244"/>
      <c r="H164" s="277"/>
      <c r="I164" s="278"/>
      <c r="J164" s="279"/>
      <c r="K164" s="279"/>
      <c r="L164" s="275"/>
      <c r="M164" s="275"/>
    </row>
    <row r="165" spans="2:13" ht="15.6">
      <c r="B165" s="270"/>
      <c r="C165" s="270"/>
      <c r="D165" s="271"/>
      <c r="E165" s="280"/>
      <c r="F165" s="272"/>
      <c r="G165" s="271"/>
      <c r="H165" s="281"/>
      <c r="I165" s="282"/>
      <c r="J165" s="283"/>
      <c r="K165" s="283"/>
      <c r="L165" s="275"/>
      <c r="M165" s="275"/>
    </row>
    <row r="166" spans="2:13" ht="15.6">
      <c r="B166" s="270"/>
      <c r="C166" s="284"/>
      <c r="D166" s="271"/>
      <c r="E166" s="271"/>
      <c r="F166" s="272"/>
      <c r="G166" s="271"/>
      <c r="H166" s="281"/>
      <c r="I166" s="282"/>
      <c r="J166" s="283"/>
      <c r="K166" s="283"/>
      <c r="L166" s="275"/>
      <c r="M166" s="275"/>
    </row>
    <row r="167" spans="2:13" ht="15.6">
      <c r="B167" s="270"/>
      <c r="C167" s="284"/>
      <c r="D167" s="285"/>
      <c r="E167" s="271"/>
      <c r="F167" s="272"/>
      <c r="G167" s="285"/>
      <c r="H167" s="281"/>
      <c r="I167" s="282"/>
      <c r="J167" s="283"/>
      <c r="K167" s="283"/>
      <c r="L167" s="275"/>
      <c r="M167" s="275"/>
    </row>
    <row r="168" spans="2:13" ht="15.6">
      <c r="B168" s="242"/>
      <c r="C168" s="243"/>
      <c r="D168" s="168"/>
      <c r="E168" s="168"/>
      <c r="F168" s="168"/>
      <c r="G168" s="168"/>
      <c r="H168" s="168"/>
      <c r="I168" s="166"/>
      <c r="J168" s="166"/>
      <c r="K168" s="166"/>
    </row>
    <row r="169" spans="2:13" ht="15.6">
      <c r="B169" s="242"/>
      <c r="C169" s="243"/>
      <c r="D169" s="168"/>
      <c r="E169" s="168"/>
      <c r="F169" s="168"/>
      <c r="G169" s="168"/>
      <c r="H169" s="168"/>
      <c r="I169" s="166"/>
      <c r="J169" s="166"/>
      <c r="K169" s="167"/>
    </row>
    <row r="170" spans="2:13" ht="15.6">
      <c r="B170" s="242"/>
      <c r="C170" s="243"/>
      <c r="D170" s="168"/>
      <c r="E170" s="168"/>
      <c r="F170" s="168"/>
      <c r="G170" s="168"/>
      <c r="H170" s="168"/>
      <c r="I170" s="166"/>
      <c r="J170" s="166"/>
      <c r="K170" s="167"/>
    </row>
    <row r="171" spans="2:13" ht="15.6">
      <c r="B171" s="242"/>
      <c r="C171" s="243"/>
      <c r="D171" s="168"/>
      <c r="E171" s="168"/>
      <c r="F171" s="168"/>
      <c r="G171" s="168"/>
      <c r="H171" s="168"/>
      <c r="I171" s="166"/>
      <c r="J171" s="166"/>
      <c r="K171" s="167"/>
    </row>
    <row r="172" spans="2:13" ht="15.6">
      <c r="B172" s="270"/>
      <c r="C172" s="230"/>
      <c r="D172" s="230"/>
      <c r="E172" s="271"/>
      <c r="F172" s="276"/>
      <c r="G172" s="244"/>
      <c r="H172" s="277"/>
      <c r="I172" s="278"/>
      <c r="J172" s="279"/>
      <c r="K172" s="279"/>
    </row>
    <row r="173" spans="2:13" ht="15.6">
      <c r="B173" s="270"/>
      <c r="C173" s="270"/>
      <c r="D173" s="271"/>
      <c r="E173" s="280"/>
      <c r="F173" s="272"/>
      <c r="G173" s="271"/>
      <c r="H173" s="281"/>
      <c r="I173" s="282"/>
      <c r="J173" s="283"/>
      <c r="K173" s="283"/>
    </row>
    <row r="174" spans="2:13" ht="15.6">
      <c r="B174" s="270"/>
      <c r="C174" s="284"/>
      <c r="D174" s="271"/>
      <c r="E174" s="271"/>
      <c r="F174" s="272"/>
      <c r="G174" s="271"/>
      <c r="H174" s="281"/>
      <c r="I174" s="282"/>
      <c r="J174" s="283"/>
      <c r="K174" s="283"/>
    </row>
    <row r="175" spans="2:13" ht="15.6">
      <c r="B175" s="270"/>
      <c r="C175" s="251"/>
      <c r="D175" s="267"/>
      <c r="E175" s="232"/>
      <c r="F175" s="272"/>
      <c r="G175" s="232"/>
      <c r="H175" s="281"/>
      <c r="I175" s="282"/>
      <c r="J175" s="283"/>
      <c r="K175" s="283"/>
    </row>
    <row r="176" spans="2:13" ht="15.6">
      <c r="B176" s="242"/>
      <c r="C176" s="243"/>
      <c r="D176" s="168"/>
      <c r="E176" s="168"/>
      <c r="F176" s="168"/>
      <c r="G176" s="168"/>
      <c r="H176" s="168"/>
      <c r="I176" s="166"/>
      <c r="J176" s="166"/>
      <c r="K176" s="166"/>
    </row>
    <row r="177" spans="2:11" ht="15.6">
      <c r="B177" s="242"/>
      <c r="C177" s="243"/>
      <c r="D177" s="168"/>
      <c r="E177" s="168"/>
      <c r="F177" s="168"/>
      <c r="G177" s="168"/>
      <c r="H177" s="168"/>
      <c r="I177" s="166"/>
      <c r="J177" s="166"/>
      <c r="K177" s="167"/>
    </row>
    <row r="178" spans="2:11" ht="15.6">
      <c r="B178" s="242"/>
      <c r="C178" s="243"/>
      <c r="D178" s="168"/>
      <c r="E178" s="168"/>
      <c r="F178" s="168"/>
      <c r="G178" s="168"/>
      <c r="H178" s="168"/>
      <c r="I178" s="166"/>
      <c r="J178" s="166"/>
      <c r="K178" s="167"/>
    </row>
    <row r="179" spans="2:11" ht="15.6">
      <c r="B179" s="286"/>
      <c r="C179" s="287"/>
      <c r="D179" s="237"/>
      <c r="E179" s="237"/>
      <c r="F179" s="237"/>
      <c r="G179" s="237"/>
      <c r="H179" s="288"/>
      <c r="I179" s="288"/>
      <c r="J179" s="289"/>
      <c r="K179" s="237"/>
    </row>
    <row r="180" spans="2:11" ht="15.6">
      <c r="B180" s="229"/>
      <c r="C180" s="269"/>
      <c r="D180" s="231"/>
      <c r="E180" s="232"/>
      <c r="F180" s="232"/>
      <c r="G180" s="233"/>
      <c r="H180" s="234"/>
      <c r="I180" s="235"/>
      <c r="J180" s="236"/>
      <c r="K180" s="236"/>
    </row>
    <row r="181" spans="2:11" ht="15.6">
      <c r="B181" s="229"/>
      <c r="C181" s="252"/>
      <c r="D181" s="232"/>
      <c r="E181" s="232"/>
      <c r="F181" s="237"/>
      <c r="G181" s="232"/>
      <c r="H181" s="238"/>
      <c r="I181" s="166"/>
      <c r="J181" s="167"/>
      <c r="K181" s="239"/>
    </row>
    <row r="182" spans="2:11" ht="15.6">
      <c r="B182" s="229"/>
      <c r="C182" s="252"/>
      <c r="D182" s="232"/>
      <c r="E182" s="232"/>
      <c r="F182" s="237"/>
      <c r="G182" s="232"/>
      <c r="H182" s="238"/>
      <c r="I182" s="166"/>
      <c r="J182" s="167"/>
      <c r="K182" s="239"/>
    </row>
    <row r="183" spans="2:11" ht="15.6">
      <c r="B183" s="229"/>
      <c r="C183" s="252"/>
      <c r="D183" s="232"/>
      <c r="E183" s="232"/>
      <c r="F183" s="237"/>
      <c r="G183" s="232"/>
      <c r="H183" s="238"/>
      <c r="I183" s="166"/>
      <c r="J183" s="167"/>
      <c r="K183" s="239"/>
    </row>
    <row r="184" spans="2:11" ht="15.6">
      <c r="B184" s="242"/>
      <c r="C184" s="243"/>
      <c r="D184" s="168"/>
      <c r="E184" s="168"/>
      <c r="F184" s="168"/>
      <c r="G184" s="168"/>
      <c r="H184" s="168"/>
      <c r="I184" s="166"/>
      <c r="J184" s="166"/>
      <c r="K184" s="166"/>
    </row>
    <row r="185" spans="2:11" ht="15.6">
      <c r="B185" s="242"/>
      <c r="C185" s="243"/>
      <c r="D185" s="168"/>
      <c r="E185" s="168"/>
      <c r="F185" s="168"/>
      <c r="G185" s="168"/>
      <c r="H185" s="168"/>
      <c r="I185" s="166"/>
      <c r="J185" s="166"/>
      <c r="K185" s="167"/>
    </row>
    <row r="186" spans="2:11" ht="15.6">
      <c r="B186" s="242"/>
      <c r="C186" s="243"/>
      <c r="D186" s="168"/>
      <c r="E186" s="168"/>
      <c r="F186" s="168"/>
      <c r="G186" s="168"/>
      <c r="H186" s="168"/>
      <c r="I186" s="166"/>
      <c r="J186" s="166"/>
      <c r="K186" s="167"/>
    </row>
    <row r="187" spans="2:11" ht="15.6">
      <c r="B187" s="286"/>
      <c r="C187" s="287"/>
      <c r="D187" s="237"/>
      <c r="E187" s="237"/>
      <c r="F187" s="237"/>
      <c r="G187" s="237"/>
      <c r="H187" s="288"/>
      <c r="I187" s="288"/>
      <c r="J187" s="289"/>
      <c r="K187" s="237"/>
    </row>
    <row r="188" spans="2:11" ht="15.6">
      <c r="B188" s="229"/>
      <c r="C188" s="269"/>
      <c r="D188" s="231"/>
      <c r="E188" s="232"/>
      <c r="F188" s="232"/>
      <c r="G188" s="233"/>
      <c r="H188" s="234"/>
      <c r="I188" s="235"/>
      <c r="J188" s="236"/>
      <c r="K188" s="236"/>
    </row>
    <row r="189" spans="2:11" ht="15.6">
      <c r="B189" s="229"/>
      <c r="C189" s="252"/>
      <c r="D189" s="232"/>
      <c r="E189" s="232"/>
      <c r="F189" s="237"/>
      <c r="G189" s="232"/>
      <c r="H189" s="238"/>
      <c r="I189" s="166"/>
      <c r="J189" s="167"/>
      <c r="K189" s="239"/>
    </row>
    <row r="190" spans="2:11" ht="15.6">
      <c r="B190" s="229"/>
      <c r="C190" s="251"/>
      <c r="D190" s="232"/>
      <c r="E190" s="232"/>
      <c r="F190" s="237"/>
      <c r="G190" s="232"/>
      <c r="H190" s="238"/>
      <c r="I190" s="166"/>
      <c r="J190" s="167"/>
      <c r="K190" s="239"/>
    </row>
    <row r="191" spans="2:11" ht="15.6">
      <c r="B191" s="229"/>
      <c r="C191" s="245"/>
      <c r="D191" s="232"/>
      <c r="E191" s="246"/>
      <c r="F191" s="237"/>
      <c r="G191" s="232"/>
      <c r="H191" s="238"/>
      <c r="I191" s="166"/>
      <c r="J191" s="167"/>
      <c r="K191" s="239"/>
    </row>
    <row r="192" spans="2:11" ht="15.6">
      <c r="B192" s="242"/>
      <c r="C192" s="243"/>
      <c r="D192" s="168"/>
      <c r="E192" s="168"/>
      <c r="F192" s="168"/>
      <c r="G192" s="168"/>
      <c r="H192" s="168"/>
      <c r="I192" s="166"/>
      <c r="J192" s="166"/>
      <c r="K192" s="166"/>
    </row>
    <row r="193" spans="2:11" ht="15.6">
      <c r="B193" s="242"/>
      <c r="C193" s="243"/>
      <c r="D193" s="168"/>
      <c r="E193" s="168"/>
      <c r="F193" s="168"/>
      <c r="G193" s="168"/>
      <c r="H193" s="168"/>
      <c r="I193" s="166"/>
      <c r="J193" s="166"/>
      <c r="K193" s="167"/>
    </row>
    <row r="194" spans="2:11" ht="15.6">
      <c r="B194" s="242"/>
      <c r="C194" s="243"/>
      <c r="D194" s="168"/>
      <c r="E194" s="168"/>
      <c r="F194" s="168"/>
      <c r="G194" s="168"/>
      <c r="H194" s="168"/>
      <c r="I194" s="166"/>
      <c r="J194" s="166"/>
      <c r="K194" s="167"/>
    </row>
    <row r="195" spans="2:11" ht="15.6">
      <c r="B195" s="286"/>
      <c r="C195" s="287"/>
      <c r="D195" s="237"/>
      <c r="E195" s="237"/>
      <c r="F195" s="237"/>
      <c r="G195" s="237"/>
      <c r="H195" s="288"/>
      <c r="I195" s="288"/>
      <c r="J195" s="289"/>
      <c r="K195" s="237"/>
    </row>
    <row r="196" spans="2:11" ht="15.6">
      <c r="B196" s="229"/>
      <c r="C196" s="269"/>
      <c r="D196" s="231"/>
      <c r="E196" s="232"/>
      <c r="F196" s="232"/>
      <c r="G196" s="233"/>
      <c r="H196" s="234"/>
      <c r="I196" s="235"/>
      <c r="J196" s="236"/>
      <c r="K196" s="236"/>
    </row>
    <row r="197" spans="2:11" ht="15.6">
      <c r="B197" s="229"/>
      <c r="C197" s="252"/>
      <c r="D197" s="232"/>
      <c r="E197" s="232"/>
      <c r="F197" s="237"/>
      <c r="G197" s="232"/>
      <c r="H197" s="238"/>
      <c r="I197" s="166"/>
      <c r="J197" s="167"/>
      <c r="K197" s="239"/>
    </row>
    <row r="198" spans="2:11" ht="15.6">
      <c r="B198" s="229"/>
      <c r="C198" s="270"/>
      <c r="D198" s="271"/>
      <c r="E198" s="280"/>
      <c r="F198" s="272"/>
      <c r="G198" s="232"/>
      <c r="H198" s="281"/>
      <c r="I198" s="166"/>
      <c r="J198" s="167"/>
      <c r="K198" s="239"/>
    </row>
    <row r="199" spans="2:11" ht="15.6">
      <c r="B199" s="229"/>
      <c r="C199" s="252"/>
      <c r="D199" s="232"/>
      <c r="E199" s="232"/>
      <c r="F199" s="237"/>
      <c r="G199" s="232"/>
      <c r="H199" s="238"/>
      <c r="I199" s="166"/>
      <c r="J199" s="167"/>
      <c r="K199" s="239"/>
    </row>
    <row r="200" spans="2:11" ht="15.6">
      <c r="B200" s="242"/>
      <c r="C200" s="243"/>
      <c r="D200" s="168"/>
      <c r="E200" s="168"/>
      <c r="F200" s="168"/>
      <c r="G200" s="168"/>
      <c r="H200" s="168"/>
      <c r="I200" s="166"/>
      <c r="J200" s="166"/>
      <c r="K200" s="166"/>
    </row>
    <row r="201" spans="2:11" ht="15.6">
      <c r="B201" s="242"/>
      <c r="C201" s="243"/>
      <c r="D201" s="168"/>
      <c r="E201" s="168"/>
      <c r="F201" s="168"/>
      <c r="G201" s="168"/>
      <c r="H201" s="168"/>
      <c r="I201" s="166"/>
      <c r="J201" s="166"/>
      <c r="K201" s="167"/>
    </row>
    <row r="202" spans="2:11" ht="15.6">
      <c r="B202" s="242"/>
      <c r="C202" s="243"/>
      <c r="D202" s="168"/>
      <c r="E202" s="168"/>
      <c r="F202" s="168"/>
      <c r="G202" s="168"/>
      <c r="H202" s="168"/>
      <c r="I202" s="166"/>
      <c r="J202" s="166"/>
      <c r="K202" s="167"/>
    </row>
    <row r="203" spans="2:11" ht="15.6">
      <c r="B203" s="286"/>
      <c r="C203" s="287"/>
      <c r="D203" s="237"/>
      <c r="E203" s="237"/>
      <c r="F203" s="237"/>
      <c r="G203" s="237"/>
      <c r="H203" s="288"/>
      <c r="I203" s="288"/>
      <c r="J203" s="289"/>
      <c r="K203" s="237"/>
    </row>
    <row r="204" spans="2:11" ht="15.6">
      <c r="B204" s="229"/>
      <c r="C204" s="269"/>
      <c r="D204" s="231"/>
      <c r="E204" s="232"/>
      <c r="F204" s="232"/>
      <c r="G204" s="233"/>
      <c r="H204" s="234"/>
      <c r="I204" s="235"/>
      <c r="J204" s="236"/>
      <c r="K204" s="236"/>
    </row>
    <row r="205" spans="2:11" ht="15.6">
      <c r="B205" s="229"/>
      <c r="C205" s="245"/>
      <c r="D205" s="232"/>
      <c r="E205" s="246"/>
      <c r="F205" s="237"/>
      <c r="G205" s="232"/>
      <c r="H205" s="238"/>
      <c r="I205" s="166"/>
      <c r="J205" s="167"/>
      <c r="K205" s="239"/>
    </row>
    <row r="206" spans="2:11" ht="15.6">
      <c r="B206" s="229"/>
      <c r="C206" s="245"/>
      <c r="D206" s="232"/>
      <c r="E206" s="246"/>
      <c r="F206" s="237"/>
      <c r="G206" s="232"/>
      <c r="H206" s="238"/>
      <c r="I206" s="166"/>
      <c r="J206" s="167"/>
      <c r="K206" s="239"/>
    </row>
    <row r="207" spans="2:11" ht="15.6">
      <c r="B207" s="229"/>
      <c r="C207" s="252"/>
      <c r="D207" s="232"/>
      <c r="E207" s="232"/>
      <c r="F207" s="237"/>
      <c r="G207" s="232"/>
      <c r="H207" s="238"/>
      <c r="I207" s="166"/>
      <c r="J207" s="167"/>
      <c r="K207" s="239"/>
    </row>
    <row r="208" spans="2:11" ht="15.6">
      <c r="B208" s="242"/>
      <c r="C208" s="243"/>
      <c r="D208" s="168"/>
      <c r="E208" s="168"/>
      <c r="F208" s="168"/>
      <c r="G208" s="168"/>
      <c r="H208" s="168"/>
      <c r="I208" s="166"/>
      <c r="J208" s="166"/>
      <c r="K208" s="166"/>
    </row>
    <row r="209" spans="1:12" ht="15.6">
      <c r="B209" s="242"/>
      <c r="C209" s="243"/>
      <c r="D209" s="168"/>
      <c r="E209" s="168"/>
      <c r="F209" s="168"/>
      <c r="G209" s="168"/>
      <c r="H209" s="168"/>
      <c r="I209" s="166"/>
      <c r="J209" s="166"/>
      <c r="K209" s="167"/>
    </row>
    <row r="210" spans="1:12" ht="15.6">
      <c r="B210" s="242"/>
      <c r="C210" s="243"/>
      <c r="D210" s="168"/>
      <c r="E210" s="168"/>
      <c r="F210" s="168"/>
      <c r="G210" s="168"/>
      <c r="H210" s="168"/>
      <c r="I210" s="166"/>
      <c r="J210" s="166"/>
      <c r="K210" s="167"/>
    </row>
    <row r="211" spans="1:12">
      <c r="B211" s="290"/>
      <c r="C211" s="155"/>
      <c r="D211" s="20"/>
      <c r="E211" s="20"/>
      <c r="F211" s="20"/>
      <c r="G211" s="20"/>
      <c r="H211" s="22"/>
      <c r="I211" s="22"/>
      <c r="J211" s="45"/>
      <c r="K211" s="20"/>
    </row>
    <row r="212" spans="1:12">
      <c r="A212" s="275"/>
      <c r="B212" s="21"/>
      <c r="C212" s="291"/>
      <c r="D212" s="292"/>
      <c r="E212" s="293"/>
      <c r="F212" s="293"/>
      <c r="G212" s="24"/>
      <c r="H212" s="25"/>
      <c r="I212" s="37"/>
      <c r="J212" s="38"/>
      <c r="K212" s="38"/>
    </row>
    <row r="213" spans="1:12">
      <c r="A213" s="275"/>
      <c r="B213" s="21"/>
      <c r="C213" s="294"/>
      <c r="D213" s="26"/>
      <c r="E213" s="293"/>
      <c r="F213" s="20"/>
      <c r="G213" s="26"/>
      <c r="H213" s="27"/>
      <c r="I213" s="18"/>
      <c r="J213" s="19"/>
      <c r="K213" s="39"/>
    </row>
    <row r="214" spans="1:12" ht="17.399999999999999">
      <c r="A214" s="275"/>
      <c r="B214" s="21"/>
      <c r="C214" s="294"/>
      <c r="D214" s="26"/>
      <c r="E214" s="293"/>
      <c r="F214" s="20"/>
      <c r="G214" s="26"/>
      <c r="H214" s="27"/>
      <c r="I214" s="18"/>
      <c r="J214" s="19"/>
      <c r="K214" s="39"/>
      <c r="L214" s="295"/>
    </row>
    <row r="215" spans="1:12">
      <c r="A215" s="153"/>
      <c r="B215" s="21"/>
      <c r="C215" s="294"/>
      <c r="D215" s="26"/>
      <c r="F215" s="20"/>
      <c r="G215" s="26"/>
      <c r="H215" s="27"/>
      <c r="I215" s="18"/>
      <c r="J215" s="19"/>
      <c r="K215" s="39"/>
    </row>
    <row r="216" spans="1:12">
      <c r="A216" s="153"/>
      <c r="B216" s="28"/>
      <c r="C216" s="156"/>
      <c r="D216" s="29"/>
      <c r="E216" s="29"/>
      <c r="F216" s="29"/>
      <c r="G216" s="29"/>
      <c r="H216" s="29"/>
      <c r="I216" s="40"/>
      <c r="J216" s="40"/>
      <c r="K216" s="40"/>
    </row>
    <row r="217" spans="1:12">
      <c r="A217" s="153"/>
      <c r="B217" s="28"/>
      <c r="C217" s="156"/>
      <c r="D217" s="29"/>
      <c r="E217" s="29"/>
      <c r="F217" s="29"/>
      <c r="G217" s="29"/>
      <c r="H217" s="29"/>
      <c r="I217" s="40"/>
      <c r="J217" s="41"/>
      <c r="K217" s="42"/>
    </row>
    <row r="218" spans="1:12">
      <c r="A218" s="275"/>
      <c r="B218" s="28"/>
      <c r="C218" s="156"/>
      <c r="D218" s="29"/>
      <c r="E218" s="29"/>
      <c r="F218" s="29"/>
      <c r="G218" s="29"/>
      <c r="H218" s="29"/>
      <c r="I218" s="40"/>
      <c r="J218" s="41"/>
      <c r="K218" s="42"/>
    </row>
    <row r="219" spans="1:12">
      <c r="A219" s="275"/>
      <c r="B219" s="30"/>
      <c r="C219" s="155"/>
      <c r="D219" s="31"/>
      <c r="E219" s="31"/>
      <c r="F219" s="31"/>
      <c r="G219" s="20"/>
      <c r="H219" s="32"/>
      <c r="I219" s="43"/>
      <c r="J219" s="44"/>
      <c r="K219" s="31"/>
    </row>
    <row r="220" spans="1:12">
      <c r="A220" s="275"/>
      <c r="B220" s="21"/>
      <c r="C220" s="291"/>
      <c r="D220" s="292"/>
      <c r="E220" s="293"/>
      <c r="F220" s="293"/>
      <c r="G220" s="24"/>
      <c r="H220" s="25"/>
      <c r="I220" s="37"/>
      <c r="J220" s="38"/>
      <c r="K220" s="38"/>
    </row>
    <row r="221" spans="1:12">
      <c r="A221" s="275"/>
      <c r="B221" s="21"/>
      <c r="C221" s="294"/>
      <c r="D221" s="26"/>
      <c r="E221" s="293"/>
      <c r="F221" s="20"/>
      <c r="G221" s="26"/>
      <c r="H221" s="27"/>
      <c r="I221" s="18"/>
      <c r="J221" s="19"/>
      <c r="K221" s="39"/>
    </row>
    <row r="222" spans="1:12">
      <c r="A222" s="275"/>
      <c r="B222" s="21"/>
      <c r="C222" s="294"/>
      <c r="D222" s="26"/>
      <c r="E222" s="293"/>
      <c r="F222" s="20"/>
      <c r="G222" s="26"/>
      <c r="H222" s="27"/>
      <c r="I222" s="18"/>
      <c r="J222" s="19"/>
      <c r="K222" s="39"/>
    </row>
    <row r="223" spans="1:12">
      <c r="A223" s="275"/>
      <c r="B223" s="21"/>
      <c r="C223" s="294"/>
      <c r="D223" s="26"/>
      <c r="F223" s="20"/>
      <c r="G223" s="26"/>
      <c r="H223" s="27"/>
      <c r="I223" s="18"/>
      <c r="J223" s="19"/>
      <c r="K223" s="39"/>
    </row>
    <row r="224" spans="1:12">
      <c r="A224" s="153"/>
      <c r="B224" s="28"/>
      <c r="C224" s="156"/>
      <c r="D224" s="29"/>
      <c r="E224" s="29"/>
      <c r="F224" s="29"/>
      <c r="G224" s="29"/>
      <c r="H224" s="29"/>
      <c r="I224" s="40"/>
      <c r="J224" s="40"/>
      <c r="K224" s="40"/>
    </row>
    <row r="225" spans="1:11">
      <c r="A225" s="153"/>
      <c r="B225" s="28"/>
      <c r="C225" s="156"/>
      <c r="D225" s="29"/>
      <c r="E225" s="29"/>
      <c r="F225" s="29"/>
      <c r="G225" s="29"/>
      <c r="H225" s="29"/>
      <c r="I225" s="40"/>
      <c r="J225" s="41"/>
      <c r="K225" s="42"/>
    </row>
    <row r="226" spans="1:11">
      <c r="A226" s="153"/>
      <c r="B226" s="28"/>
      <c r="C226" s="156"/>
      <c r="D226" s="29"/>
      <c r="E226" s="29"/>
      <c r="F226" s="29"/>
      <c r="G226" s="29"/>
      <c r="H226" s="29"/>
      <c r="I226" s="40"/>
      <c r="J226" s="41"/>
      <c r="K226" s="42"/>
    </row>
    <row r="227" spans="1:11">
      <c r="A227" s="275"/>
      <c r="B227" s="30"/>
      <c r="C227" s="155"/>
      <c r="D227" s="31"/>
      <c r="E227" s="31"/>
      <c r="F227" s="31"/>
      <c r="G227" s="20"/>
      <c r="H227" s="32"/>
      <c r="I227" s="43"/>
      <c r="J227" s="44"/>
      <c r="K227" s="31"/>
    </row>
    <row r="228" spans="1:11">
      <c r="A228" s="275"/>
      <c r="B228" s="21"/>
      <c r="C228" s="291"/>
      <c r="D228" s="292"/>
      <c r="E228" s="293"/>
      <c r="F228" s="293"/>
      <c r="G228" s="24"/>
      <c r="H228" s="25"/>
      <c r="I228" s="37"/>
      <c r="J228" s="38"/>
      <c r="K228" s="38"/>
    </row>
    <row r="229" spans="1:11">
      <c r="A229" s="275"/>
      <c r="B229" s="21"/>
      <c r="C229" s="294"/>
      <c r="D229" s="26"/>
      <c r="E229" s="293"/>
      <c r="F229" s="20"/>
      <c r="G229" s="26"/>
      <c r="H229" s="27"/>
      <c r="I229" s="18"/>
      <c r="J229" s="19"/>
      <c r="K229" s="39"/>
    </row>
    <row r="230" spans="1:11">
      <c r="A230" s="275"/>
      <c r="B230" s="21"/>
      <c r="C230" s="294"/>
      <c r="D230" s="26"/>
      <c r="E230" s="293"/>
      <c r="F230" s="20"/>
      <c r="G230" s="26"/>
      <c r="H230" s="27"/>
      <c r="I230" s="18"/>
      <c r="J230" s="19"/>
      <c r="K230" s="39"/>
    </row>
    <row r="231" spans="1:11">
      <c r="A231" s="275"/>
      <c r="B231" s="21"/>
      <c r="C231" s="294"/>
      <c r="D231" s="26"/>
      <c r="F231" s="20"/>
      <c r="G231" s="26"/>
      <c r="H231" s="27"/>
      <c r="I231" s="18"/>
      <c r="J231" s="19"/>
      <c r="K231" s="39"/>
    </row>
    <row r="232" spans="1:11">
      <c r="A232" s="275"/>
      <c r="B232" s="28"/>
      <c r="C232" s="156"/>
      <c r="D232" s="29"/>
      <c r="E232" s="29"/>
      <c r="F232" s="29"/>
      <c r="G232" s="29"/>
      <c r="H232" s="29"/>
      <c r="I232" s="40"/>
      <c r="J232" s="40"/>
      <c r="K232" s="40"/>
    </row>
    <row r="233" spans="1:11">
      <c r="A233" s="153"/>
      <c r="B233" s="28"/>
      <c r="C233" s="156"/>
      <c r="D233" s="29"/>
      <c r="E233" s="29"/>
      <c r="F233" s="29"/>
      <c r="G233" s="29"/>
      <c r="H233" s="29"/>
      <c r="I233" s="40"/>
      <c r="J233" s="41"/>
      <c r="K233" s="42"/>
    </row>
    <row r="234" spans="1:11">
      <c r="A234" s="153"/>
      <c r="B234" s="28"/>
      <c r="C234" s="156"/>
      <c r="D234" s="29"/>
      <c r="E234" s="29"/>
      <c r="F234" s="29"/>
      <c r="G234" s="29"/>
      <c r="H234" s="29"/>
      <c r="I234" s="40"/>
      <c r="J234" s="41"/>
      <c r="K234" s="42"/>
    </row>
    <row r="235" spans="1:11">
      <c r="A235" s="153"/>
      <c r="B235" s="30"/>
      <c r="C235" s="155"/>
      <c r="D235" s="31"/>
      <c r="E235" s="31"/>
      <c r="F235" s="31"/>
      <c r="G235" s="20"/>
      <c r="H235" s="32"/>
      <c r="I235" s="43"/>
      <c r="J235" s="44"/>
      <c r="K235" s="31"/>
    </row>
    <row r="236" spans="1:11">
      <c r="A236" s="275"/>
      <c r="B236" s="21"/>
      <c r="C236" s="291"/>
      <c r="D236" s="292"/>
      <c r="E236" s="293"/>
      <c r="F236" s="293"/>
      <c r="G236" s="24"/>
      <c r="H236" s="25"/>
      <c r="I236" s="37"/>
      <c r="J236" s="38"/>
      <c r="K236" s="38"/>
    </row>
    <row r="237" spans="1:11">
      <c r="A237" s="275"/>
      <c r="B237" s="21"/>
      <c r="C237" s="294"/>
      <c r="D237" s="26"/>
      <c r="E237" s="293"/>
      <c r="F237" s="20"/>
      <c r="G237" s="26"/>
      <c r="H237" s="27"/>
      <c r="I237" s="18"/>
      <c r="J237" s="19"/>
      <c r="K237" s="39"/>
    </row>
    <row r="238" spans="1:11">
      <c r="A238" s="275"/>
      <c r="B238" s="21"/>
      <c r="C238" s="294"/>
      <c r="D238" s="26"/>
      <c r="E238" s="293"/>
      <c r="F238" s="20"/>
      <c r="G238" s="26"/>
      <c r="H238" s="27"/>
      <c r="I238" s="18"/>
      <c r="J238" s="19"/>
      <c r="K238" s="39"/>
    </row>
    <row r="239" spans="1:11">
      <c r="A239" s="275"/>
      <c r="B239" s="21"/>
      <c r="C239" s="294"/>
      <c r="D239" s="26"/>
      <c r="F239" s="20"/>
      <c r="G239" s="26"/>
      <c r="H239" s="27"/>
      <c r="I239" s="18"/>
      <c r="J239" s="19"/>
      <c r="K239" s="39"/>
    </row>
    <row r="240" spans="1:11">
      <c r="A240" s="275"/>
      <c r="B240" s="28"/>
      <c r="C240" s="156"/>
      <c r="D240" s="29"/>
      <c r="E240" s="29"/>
      <c r="F240" s="29"/>
      <c r="G240" s="29"/>
      <c r="H240" s="29"/>
      <c r="I240" s="40"/>
      <c r="J240" s="40"/>
      <c r="K240" s="40"/>
    </row>
    <row r="241" spans="1:11">
      <c r="A241" s="275"/>
      <c r="B241" s="28"/>
      <c r="C241" s="156"/>
      <c r="D241" s="29"/>
      <c r="E241" s="29"/>
      <c r="F241" s="29"/>
      <c r="G241" s="29"/>
      <c r="H241" s="29"/>
      <c r="I241" s="40"/>
      <c r="J241" s="41"/>
      <c r="K241" s="42"/>
    </row>
    <row r="242" spans="1:11">
      <c r="A242" s="275"/>
      <c r="B242" s="28"/>
      <c r="C242" s="156"/>
      <c r="D242" s="29"/>
      <c r="E242" s="29"/>
      <c r="F242" s="29"/>
      <c r="G242" s="29"/>
      <c r="H242" s="29"/>
      <c r="I242" s="40"/>
      <c r="J242" s="41"/>
      <c r="K242" s="42"/>
    </row>
    <row r="243" spans="1:11">
      <c r="A243" s="275"/>
      <c r="B243" s="30"/>
      <c r="C243" s="155"/>
      <c r="D243" s="31"/>
      <c r="E243" s="31"/>
      <c r="F243" s="31"/>
      <c r="G243" s="20"/>
      <c r="H243" s="32"/>
      <c r="I243" s="43"/>
      <c r="J243" s="44"/>
      <c r="K243" s="31"/>
    </row>
    <row r="244" spans="1:11">
      <c r="A244" s="275"/>
      <c r="B244" s="20"/>
      <c r="C244" s="157"/>
      <c r="D244" s="20"/>
      <c r="E244" s="20"/>
      <c r="F244" s="20"/>
      <c r="G244" s="33"/>
      <c r="H244" s="22"/>
      <c r="I244" s="45"/>
      <c r="J244" s="45"/>
      <c r="K244" s="31"/>
    </row>
    <row r="245" spans="1:11">
      <c r="B245" s="30"/>
      <c r="C245" s="155"/>
      <c r="D245" s="31"/>
      <c r="E245" s="31"/>
      <c r="F245" s="31"/>
      <c r="G245" s="31"/>
      <c r="H245" s="32"/>
      <c r="I245" s="32"/>
      <c r="J245" s="32"/>
      <c r="K245" s="31"/>
    </row>
    <row r="246" spans="1:11">
      <c r="B246" s="30"/>
      <c r="C246" s="155"/>
      <c r="D246" s="31"/>
      <c r="E246" s="31"/>
      <c r="F246" s="31"/>
      <c r="G246" s="31"/>
      <c r="H246" s="32"/>
      <c r="I246" s="43"/>
      <c r="J246" s="44"/>
      <c r="K246" s="31"/>
    </row>
    <row r="247" spans="1:11">
      <c r="B247" s="30"/>
      <c r="C247" s="155"/>
      <c r="D247" s="31"/>
      <c r="E247" s="31"/>
      <c r="F247" s="31"/>
      <c r="G247" s="20"/>
      <c r="H247" s="32"/>
      <c r="I247" s="43"/>
      <c r="J247" s="44"/>
      <c r="K247" s="31"/>
    </row>
    <row r="248" spans="1:11">
      <c r="B248" s="30"/>
      <c r="C248" s="155"/>
      <c r="D248" s="31"/>
      <c r="E248" s="31"/>
      <c r="F248" s="31"/>
      <c r="G248" s="31"/>
      <c r="H248" s="32"/>
      <c r="I248" s="32"/>
      <c r="J248" s="32"/>
      <c r="K248" s="31"/>
    </row>
    <row r="249" spans="1:11">
      <c r="B249" s="30"/>
      <c r="C249" s="155"/>
      <c r="D249" s="31"/>
      <c r="E249" s="31"/>
      <c r="F249" s="31"/>
      <c r="G249" s="31"/>
      <c r="H249" s="32"/>
      <c r="I249" s="32"/>
      <c r="J249" s="32"/>
      <c r="K249" s="31"/>
    </row>
    <row r="250" spans="1:11">
      <c r="B250" s="34"/>
      <c r="C250" s="158"/>
      <c r="D250" s="34"/>
      <c r="E250" s="34"/>
      <c r="F250" s="34"/>
      <c r="G250" s="35"/>
      <c r="H250" s="36"/>
      <c r="I250" s="296"/>
      <c r="J250" s="296"/>
      <c r="K250" s="31"/>
    </row>
    <row r="251" spans="1:11">
      <c r="A251" s="153"/>
      <c r="B251" s="20"/>
      <c r="C251" s="157"/>
      <c r="D251" s="20"/>
      <c r="E251" s="20"/>
      <c r="F251" s="20"/>
      <c r="G251" s="33"/>
      <c r="H251" s="22"/>
      <c r="I251" s="45"/>
      <c r="J251" s="45"/>
      <c r="K251" s="31"/>
    </row>
    <row r="252" spans="1:11">
      <c r="A252" s="153"/>
      <c r="B252" s="20"/>
      <c r="C252" s="157"/>
      <c r="D252" s="20"/>
      <c r="E252" s="20"/>
      <c r="F252" s="20"/>
      <c r="G252" s="33"/>
      <c r="H252" s="22"/>
      <c r="I252" s="45"/>
      <c r="J252" s="45"/>
      <c r="K252" s="31"/>
    </row>
    <row r="253" spans="1:11">
      <c r="A253" s="153"/>
      <c r="B253" s="20"/>
      <c r="C253" s="157"/>
      <c r="D253" s="20"/>
      <c r="E253" s="20"/>
      <c r="F253" s="20"/>
      <c r="G253" s="33"/>
      <c r="H253" s="22"/>
      <c r="I253" s="45"/>
      <c r="J253" s="45"/>
      <c r="K253" s="31"/>
    </row>
    <row r="254" spans="1:11">
      <c r="B254" s="30"/>
      <c r="C254" s="155"/>
      <c r="D254" s="31"/>
      <c r="E254" s="31"/>
      <c r="F254" s="31"/>
      <c r="G254" s="31"/>
      <c r="H254" s="32"/>
      <c r="I254" s="32"/>
      <c r="J254" s="32"/>
      <c r="K254" s="31"/>
    </row>
    <row r="255" spans="1:11">
      <c r="B255" s="30"/>
      <c r="C255" s="155"/>
      <c r="D255" s="31"/>
      <c r="E255" s="31"/>
      <c r="F255" s="31"/>
      <c r="G255" s="31"/>
      <c r="H255" s="32"/>
      <c r="I255" s="43"/>
      <c r="J255" s="44"/>
      <c r="K255" s="31"/>
    </row>
    <row r="256" spans="1:11">
      <c r="B256" s="30"/>
      <c r="C256" s="155"/>
      <c r="D256" s="31"/>
      <c r="E256" s="31"/>
      <c r="F256" s="31"/>
      <c r="G256" s="20"/>
      <c r="H256" s="32"/>
      <c r="I256" s="43"/>
      <c r="J256" s="44"/>
      <c r="K256" s="31"/>
    </row>
    <row r="257" spans="2:11">
      <c r="B257" s="30"/>
      <c r="C257" s="155"/>
      <c r="D257" s="31"/>
      <c r="E257" s="31"/>
      <c r="F257" s="31"/>
      <c r="G257" s="31"/>
      <c r="H257" s="32"/>
      <c r="I257" s="32"/>
      <c r="J257" s="32"/>
      <c r="K257" s="31"/>
    </row>
    <row r="258" spans="2:11">
      <c r="B258" s="30"/>
      <c r="C258" s="155"/>
      <c r="D258" s="31"/>
      <c r="E258" s="31"/>
      <c r="F258" s="31"/>
      <c r="G258" s="31"/>
      <c r="H258" s="32"/>
      <c r="I258" s="32"/>
      <c r="J258" s="32"/>
      <c r="K258" s="31"/>
    </row>
    <row r="259" spans="2:11">
      <c r="B259" s="34"/>
      <c r="C259" s="297"/>
      <c r="D259" s="298"/>
      <c r="E259" s="34"/>
      <c r="F259" s="34"/>
      <c r="G259" s="35"/>
      <c r="H259" s="36"/>
      <c r="I259" s="296"/>
      <c r="J259" s="296"/>
      <c r="K259" s="31"/>
    </row>
    <row r="260" spans="2:11">
      <c r="B260" s="20"/>
      <c r="C260" s="157"/>
      <c r="D260" s="20"/>
      <c r="E260" s="20"/>
      <c r="F260" s="20"/>
      <c r="G260" s="33"/>
      <c r="H260" s="22"/>
      <c r="I260" s="45"/>
      <c r="J260" s="45"/>
      <c r="K260" s="31"/>
    </row>
    <row r="261" spans="2:11">
      <c r="B261" s="20"/>
      <c r="C261" s="157"/>
      <c r="D261" s="20"/>
      <c r="E261" s="20"/>
      <c r="F261" s="20"/>
      <c r="G261" s="33"/>
      <c r="H261" s="22"/>
      <c r="I261" s="45"/>
      <c r="J261" s="45"/>
      <c r="K261" s="31"/>
    </row>
    <row r="262" spans="2:11">
      <c r="B262" s="20"/>
      <c r="C262" s="157"/>
      <c r="D262" s="20"/>
      <c r="E262" s="20"/>
      <c r="F262" s="20"/>
      <c r="G262" s="33"/>
      <c r="H262" s="22"/>
      <c r="I262" s="45"/>
      <c r="J262" s="45"/>
      <c r="K262" s="31"/>
    </row>
    <row r="263" spans="2:11">
      <c r="B263" s="30"/>
      <c r="C263" s="155"/>
      <c r="D263" s="31"/>
      <c r="E263" s="31"/>
      <c r="F263" s="31"/>
      <c r="G263" s="31"/>
      <c r="H263" s="32"/>
      <c r="I263" s="32"/>
      <c r="J263" s="32"/>
      <c r="K263" s="31"/>
    </row>
    <row r="264" spans="2:11">
      <c r="B264" s="30"/>
      <c r="C264" s="155"/>
      <c r="D264" s="31"/>
      <c r="E264" s="31"/>
      <c r="F264" s="31"/>
      <c r="G264" s="31"/>
      <c r="H264" s="32"/>
      <c r="I264" s="43"/>
      <c r="J264" s="44"/>
      <c r="K264" s="31"/>
    </row>
    <row r="265" spans="2:11">
      <c r="B265" s="30"/>
      <c r="C265" s="155"/>
      <c r="D265" s="31"/>
      <c r="E265" s="31"/>
      <c r="F265" s="31"/>
      <c r="G265" s="20"/>
      <c r="H265" s="32"/>
      <c r="I265" s="43"/>
      <c r="J265" s="44"/>
      <c r="K265" s="31"/>
    </row>
    <row r="266" spans="2:11">
      <c r="B266" s="30"/>
      <c r="C266" s="155"/>
      <c r="D266" s="31"/>
      <c r="E266" s="31"/>
      <c r="F266" s="31"/>
      <c r="G266" s="31"/>
      <c r="H266" s="32"/>
      <c r="I266" s="32"/>
      <c r="J266" s="32"/>
      <c r="K266" s="31"/>
    </row>
    <row r="267" spans="2:11">
      <c r="B267" s="30"/>
      <c r="C267" s="155"/>
      <c r="D267" s="31"/>
      <c r="E267" s="31"/>
      <c r="F267" s="31"/>
      <c r="G267" s="31"/>
      <c r="H267" s="32"/>
      <c r="I267" s="32"/>
      <c r="J267" s="32"/>
      <c r="K267" s="31"/>
    </row>
    <row r="268" spans="2:11">
      <c r="B268" s="34"/>
      <c r="C268" s="158"/>
      <c r="D268" s="34"/>
      <c r="E268" s="34"/>
      <c r="F268" s="34"/>
      <c r="G268" s="35"/>
      <c r="H268" s="36"/>
      <c r="I268" s="296"/>
      <c r="J268" s="296"/>
      <c r="K268" s="31"/>
    </row>
    <row r="269" spans="2:11">
      <c r="B269" s="20"/>
      <c r="C269" s="157"/>
      <c r="D269" s="20"/>
      <c r="E269" s="20"/>
      <c r="F269" s="20"/>
      <c r="G269" s="33"/>
      <c r="H269" s="22"/>
      <c r="I269" s="45"/>
      <c r="J269" s="45"/>
      <c r="K269" s="31"/>
    </row>
    <row r="270" spans="2:11">
      <c r="B270" s="20"/>
      <c r="C270" s="157"/>
      <c r="D270" s="20"/>
      <c r="E270" s="20"/>
      <c r="F270" s="20"/>
      <c r="G270" s="33"/>
      <c r="H270" s="22"/>
      <c r="I270" s="45"/>
      <c r="J270" s="45"/>
      <c r="K270" s="31"/>
    </row>
    <row r="271" spans="2:11">
      <c r="B271" s="20"/>
      <c r="C271" s="157"/>
      <c r="D271" s="20"/>
      <c r="E271" s="20"/>
      <c r="F271" s="20"/>
      <c r="G271" s="33"/>
      <c r="H271" s="22"/>
      <c r="I271" s="45"/>
      <c r="J271" s="45"/>
      <c r="K271" s="31"/>
    </row>
    <row r="272" spans="2:11">
      <c r="B272" s="30"/>
      <c r="C272" s="155"/>
      <c r="D272" s="31"/>
      <c r="E272" s="31"/>
      <c r="F272" s="31"/>
      <c r="G272" s="31"/>
      <c r="H272" s="32"/>
      <c r="I272" s="32"/>
      <c r="J272" s="32"/>
      <c r="K272" s="31"/>
    </row>
    <row r="273" spans="2:11">
      <c r="B273" s="30"/>
      <c r="C273" s="155"/>
      <c r="D273" s="31"/>
      <c r="E273" s="31"/>
      <c r="F273" s="31"/>
      <c r="G273" s="31"/>
      <c r="H273" s="32"/>
      <c r="I273" s="43"/>
      <c r="J273" s="44"/>
      <c r="K273" s="31"/>
    </row>
    <row r="274" spans="2:11">
      <c r="B274" s="30"/>
      <c r="C274" s="155"/>
      <c r="D274" s="31"/>
      <c r="E274" s="31"/>
      <c r="F274" s="31"/>
      <c r="G274" s="20"/>
      <c r="H274" s="32"/>
      <c r="I274" s="43"/>
      <c r="J274" s="44"/>
      <c r="K274" s="31"/>
    </row>
    <row r="275" spans="2:11">
      <c r="B275" s="30"/>
      <c r="C275" s="155"/>
      <c r="D275" s="31"/>
      <c r="E275" s="31"/>
      <c r="F275" s="31"/>
      <c r="G275" s="31"/>
      <c r="H275" s="32"/>
      <c r="I275" s="32"/>
      <c r="J275" s="32"/>
      <c r="K275" s="31"/>
    </row>
    <row r="276" spans="2:11">
      <c r="B276" s="30"/>
      <c r="C276" s="155"/>
      <c r="D276" s="31"/>
      <c r="E276" s="31"/>
      <c r="F276" s="31"/>
      <c r="G276" s="31"/>
      <c r="H276" s="32"/>
      <c r="I276" s="32"/>
      <c r="J276" s="32"/>
      <c r="K276" s="31"/>
    </row>
    <row r="277" spans="2:11">
      <c r="B277" s="34"/>
      <c r="C277" s="158"/>
      <c r="D277" s="34"/>
      <c r="E277" s="34"/>
      <c r="F277" s="34"/>
      <c r="G277" s="35"/>
      <c r="H277" s="36"/>
      <c r="I277" s="296"/>
      <c r="J277" s="296"/>
      <c r="K277" s="31"/>
    </row>
    <row r="278" spans="2:11">
      <c r="B278" s="20"/>
      <c r="C278" s="157"/>
      <c r="D278" s="20"/>
      <c r="E278" s="20"/>
      <c r="F278" s="20"/>
      <c r="G278" s="33"/>
      <c r="H278" s="22"/>
      <c r="I278" s="45"/>
      <c r="J278" s="45"/>
      <c r="K278" s="31"/>
    </row>
    <row r="279" spans="2:11">
      <c r="B279" s="20"/>
      <c r="C279" s="157"/>
      <c r="D279" s="20"/>
      <c r="E279" s="20"/>
      <c r="F279" s="20"/>
      <c r="G279" s="33"/>
      <c r="H279" s="22"/>
      <c r="I279" s="45"/>
      <c r="J279" s="45"/>
      <c r="K279" s="31"/>
    </row>
    <row r="280" spans="2:11">
      <c r="B280" s="20"/>
      <c r="C280" s="157"/>
      <c r="D280" s="20"/>
      <c r="E280" s="20"/>
      <c r="F280" s="20"/>
      <c r="G280" s="33"/>
      <c r="H280" s="22"/>
      <c r="I280" s="45"/>
      <c r="J280" s="45"/>
      <c r="K280" s="31"/>
    </row>
    <row r="281" spans="2:11">
      <c r="B281" s="30"/>
      <c r="C281" s="155"/>
      <c r="D281" s="31"/>
      <c r="E281" s="31"/>
      <c r="F281" s="31"/>
      <c r="G281" s="31"/>
      <c r="H281" s="32"/>
      <c r="I281" s="32"/>
      <c r="J281" s="32"/>
      <c r="K281" s="31"/>
    </row>
    <row r="282" spans="2:11">
      <c r="B282" s="30"/>
      <c r="C282" s="155"/>
      <c r="D282" s="31"/>
      <c r="E282" s="31"/>
      <c r="F282" s="31"/>
      <c r="G282" s="31"/>
      <c r="H282" s="32"/>
      <c r="I282" s="43"/>
      <c r="J282" s="44"/>
      <c r="K282" s="31"/>
    </row>
    <row r="283" spans="2:11">
      <c r="B283" s="30"/>
      <c r="C283" s="155"/>
      <c r="D283" s="31"/>
      <c r="E283" s="31"/>
      <c r="F283" s="31"/>
      <c r="G283" s="20"/>
      <c r="H283" s="32"/>
      <c r="I283" s="43"/>
      <c r="J283" s="44"/>
      <c r="K283" s="31"/>
    </row>
    <row r="284" spans="2:11">
      <c r="B284" s="30"/>
      <c r="C284" s="155"/>
      <c r="D284" s="31"/>
      <c r="E284" s="31"/>
      <c r="F284" s="31"/>
      <c r="G284" s="31"/>
      <c r="H284" s="32"/>
      <c r="I284" s="32"/>
      <c r="J284" s="32"/>
      <c r="K284" s="31"/>
    </row>
    <row r="285" spans="2:11">
      <c r="B285" s="30"/>
      <c r="C285" s="155"/>
      <c r="D285" s="31"/>
      <c r="E285" s="31"/>
      <c r="F285" s="31"/>
      <c r="G285" s="31"/>
      <c r="H285" s="32"/>
      <c r="I285" s="32"/>
      <c r="J285" s="32"/>
      <c r="K285" s="31"/>
    </row>
    <row r="286" spans="2:11">
      <c r="B286" s="34"/>
      <c r="C286" s="158"/>
      <c r="D286" s="34"/>
      <c r="E286" s="34"/>
      <c r="F286" s="34"/>
      <c r="G286" s="35"/>
      <c r="H286" s="36"/>
      <c r="I286" s="296"/>
      <c r="J286" s="296"/>
      <c r="K286" s="31"/>
    </row>
    <row r="287" spans="2:11">
      <c r="B287" s="20"/>
      <c r="C287" s="157"/>
      <c r="D287" s="20"/>
      <c r="E287" s="20"/>
      <c r="F287" s="20"/>
      <c r="G287" s="33"/>
      <c r="H287" s="22"/>
      <c r="I287" s="45"/>
      <c r="J287" s="45"/>
      <c r="K287" s="31"/>
    </row>
    <row r="288" spans="2:11">
      <c r="B288" s="20"/>
      <c r="C288" s="157"/>
      <c r="D288" s="20"/>
      <c r="E288" s="20"/>
      <c r="F288" s="20"/>
      <c r="G288" s="33"/>
      <c r="H288" s="22"/>
      <c r="I288" s="45"/>
      <c r="J288" s="45"/>
      <c r="K288" s="31"/>
    </row>
    <row r="289" spans="2:11">
      <c r="B289" s="20"/>
      <c r="C289" s="157"/>
      <c r="D289" s="20"/>
      <c r="E289" s="20"/>
      <c r="F289" s="20"/>
      <c r="G289" s="33"/>
      <c r="H289" s="22"/>
      <c r="I289" s="45"/>
      <c r="J289" s="45"/>
      <c r="K289" s="31"/>
    </row>
    <row r="290" spans="2:11">
      <c r="B290" s="30"/>
      <c r="C290" s="155"/>
      <c r="D290" s="31"/>
      <c r="E290" s="31"/>
      <c r="F290" s="31"/>
      <c r="G290" s="31"/>
      <c r="H290" s="32"/>
      <c r="I290" s="32"/>
      <c r="J290" s="32"/>
      <c r="K290" s="31"/>
    </row>
    <row r="291" spans="2:11">
      <c r="B291" s="30"/>
      <c r="C291" s="155"/>
      <c r="D291" s="31"/>
      <c r="E291" s="31"/>
      <c r="F291" s="31"/>
      <c r="G291" s="31"/>
      <c r="H291" s="32"/>
      <c r="I291" s="43"/>
      <c r="J291" s="44"/>
      <c r="K291" s="31"/>
    </row>
    <row r="292" spans="2:11">
      <c r="B292" s="30"/>
      <c r="C292" s="155"/>
      <c r="D292" s="31"/>
      <c r="E292" s="31"/>
      <c r="F292" s="31"/>
      <c r="G292" s="20"/>
      <c r="H292" s="32"/>
      <c r="I292" s="43"/>
      <c r="J292" s="44"/>
      <c r="K292" s="31"/>
    </row>
    <row r="293" spans="2:11">
      <c r="B293" s="30"/>
      <c r="C293" s="155"/>
      <c r="D293" s="31"/>
      <c r="E293" s="31"/>
      <c r="F293" s="31"/>
      <c r="G293" s="31"/>
      <c r="H293" s="32"/>
      <c r="I293" s="32"/>
      <c r="J293" s="32"/>
      <c r="K293" s="31"/>
    </row>
    <row r="294" spans="2:11">
      <c r="B294" s="30"/>
      <c r="C294" s="155"/>
      <c r="D294" s="31"/>
      <c r="E294" s="31"/>
      <c r="F294" s="31"/>
      <c r="G294" s="31"/>
      <c r="H294" s="32"/>
      <c r="I294" s="32"/>
      <c r="J294" s="32"/>
      <c r="K294" s="31"/>
    </row>
    <row r="295" spans="2:11">
      <c r="B295" s="34"/>
      <c r="C295" s="158"/>
      <c r="D295" s="34"/>
      <c r="E295" s="34"/>
      <c r="F295" s="34"/>
      <c r="G295" s="35"/>
      <c r="H295" s="36"/>
      <c r="I295" s="296"/>
      <c r="J295" s="296"/>
      <c r="K295" s="31"/>
    </row>
    <row r="296" spans="2:11">
      <c r="B296" s="20"/>
      <c r="C296" s="157"/>
      <c r="D296" s="20"/>
      <c r="E296" s="20"/>
      <c r="F296" s="20"/>
      <c r="G296" s="33"/>
      <c r="H296" s="22"/>
      <c r="I296" s="45"/>
      <c r="J296" s="45"/>
      <c r="K296" s="31"/>
    </row>
    <row r="297" spans="2:11">
      <c r="B297" s="20"/>
      <c r="C297" s="157"/>
      <c r="D297" s="20"/>
      <c r="E297" s="20"/>
      <c r="F297" s="20"/>
      <c r="G297" s="33"/>
      <c r="H297" s="22"/>
      <c r="I297" s="45"/>
      <c r="J297" s="45"/>
      <c r="K297" s="31"/>
    </row>
    <row r="298" spans="2:11">
      <c r="B298" s="20"/>
      <c r="C298" s="157"/>
      <c r="D298" s="20"/>
      <c r="E298" s="20"/>
      <c r="F298" s="20"/>
      <c r="G298" s="33"/>
      <c r="H298" s="22"/>
      <c r="I298" s="45"/>
      <c r="J298" s="45"/>
      <c r="K298" s="31"/>
    </row>
    <row r="299" spans="2:11">
      <c r="B299" s="30"/>
      <c r="C299" s="155"/>
      <c r="D299" s="31"/>
      <c r="E299" s="31"/>
      <c r="F299" s="31"/>
      <c r="G299" s="31"/>
      <c r="H299" s="32"/>
      <c r="I299" s="32"/>
      <c r="J299" s="32"/>
      <c r="K299" s="31"/>
    </row>
    <row r="300" spans="2:11">
      <c r="B300" s="30"/>
      <c r="C300" s="155"/>
      <c r="D300" s="31"/>
      <c r="E300" s="31"/>
      <c r="F300" s="31"/>
      <c r="G300" s="31"/>
      <c r="H300" s="32"/>
      <c r="I300" s="43"/>
      <c r="J300" s="44"/>
      <c r="K300" s="31"/>
    </row>
    <row r="301" spans="2:11">
      <c r="B301" s="30"/>
      <c r="C301" s="155"/>
      <c r="D301" s="31"/>
      <c r="E301" s="31"/>
      <c r="F301" s="31"/>
      <c r="G301" s="20"/>
      <c r="H301" s="32"/>
      <c r="I301" s="43"/>
      <c r="J301" s="44"/>
      <c r="K301" s="31"/>
    </row>
    <row r="302" spans="2:11">
      <c r="B302" s="30"/>
      <c r="C302" s="155"/>
      <c r="D302" s="31"/>
      <c r="E302" s="31"/>
      <c r="F302" s="31"/>
      <c r="G302" s="31"/>
      <c r="H302" s="32"/>
      <c r="I302" s="32"/>
      <c r="J302" s="32"/>
      <c r="K302" s="31"/>
    </row>
    <row r="303" spans="2:11">
      <c r="B303" s="30"/>
      <c r="C303" s="155"/>
      <c r="D303" s="31"/>
      <c r="E303" s="31"/>
      <c r="F303" s="31"/>
      <c r="G303" s="31"/>
      <c r="H303" s="32"/>
      <c r="I303" s="32"/>
      <c r="J303" s="32"/>
      <c r="K303" s="31"/>
    </row>
    <row r="304" spans="2:11">
      <c r="B304" s="34"/>
      <c r="C304" s="158"/>
      <c r="D304" s="34"/>
      <c r="E304" s="34"/>
      <c r="F304" s="34"/>
      <c r="G304" s="35"/>
      <c r="H304" s="36"/>
      <c r="I304" s="296"/>
      <c r="J304" s="296"/>
      <c r="K304" s="31"/>
    </row>
    <row r="305" spans="2:11">
      <c r="B305" s="20"/>
      <c r="C305" s="157"/>
      <c r="D305" s="20"/>
      <c r="E305" s="20"/>
      <c r="F305" s="20"/>
      <c r="G305" s="33"/>
      <c r="H305" s="22"/>
      <c r="I305" s="45"/>
      <c r="J305" s="45"/>
      <c r="K305" s="31"/>
    </row>
    <row r="306" spans="2:11">
      <c r="B306" s="20"/>
      <c r="C306" s="157"/>
      <c r="D306" s="20"/>
      <c r="E306" s="20"/>
      <c r="F306" s="20"/>
      <c r="G306" s="33"/>
      <c r="H306" s="22"/>
      <c r="I306" s="45"/>
      <c r="J306" s="45"/>
      <c r="K306" s="31"/>
    </row>
    <row r="307" spans="2:11">
      <c r="B307" s="20"/>
      <c r="C307" s="157"/>
      <c r="D307" s="20"/>
      <c r="E307" s="20"/>
      <c r="F307" s="20"/>
      <c r="G307" s="33"/>
      <c r="H307" s="22"/>
      <c r="I307" s="45"/>
      <c r="J307" s="45"/>
      <c r="K307" s="31"/>
    </row>
    <row r="308" spans="2:11">
      <c r="B308" s="30"/>
      <c r="C308" s="155"/>
      <c r="D308" s="31"/>
      <c r="E308" s="31"/>
      <c r="F308" s="31"/>
      <c r="G308" s="31"/>
      <c r="H308" s="32"/>
      <c r="I308" s="32"/>
      <c r="J308" s="32"/>
      <c r="K308" s="31"/>
    </row>
    <row r="309" spans="2:11">
      <c r="B309" s="30"/>
      <c r="C309" s="155"/>
      <c r="D309" s="31"/>
      <c r="E309" s="31"/>
      <c r="F309" s="31"/>
      <c r="G309" s="31"/>
      <c r="H309" s="32"/>
      <c r="I309" s="43"/>
      <c r="J309" s="44"/>
      <c r="K309" s="31"/>
    </row>
    <row r="310" spans="2:11">
      <c r="B310" s="30"/>
      <c r="C310" s="155"/>
      <c r="D310" s="31"/>
      <c r="E310" s="31"/>
      <c r="F310" s="31"/>
      <c r="G310" s="20"/>
      <c r="H310" s="32"/>
      <c r="I310" s="43"/>
      <c r="J310" s="44"/>
      <c r="K310" s="31"/>
    </row>
    <row r="311" spans="2:11">
      <c r="B311" s="30"/>
      <c r="C311" s="155"/>
      <c r="D311" s="31"/>
      <c r="E311" s="31"/>
      <c r="F311" s="31"/>
      <c r="G311" s="31"/>
      <c r="H311" s="32"/>
      <c r="I311" s="32"/>
      <c r="J311" s="32"/>
      <c r="K311" s="31"/>
    </row>
    <row r="312" spans="2:11">
      <c r="B312" s="30"/>
      <c r="C312" s="155"/>
      <c r="D312" s="31"/>
      <c r="E312" s="31"/>
      <c r="F312" s="31"/>
      <c r="G312" s="31"/>
      <c r="H312" s="32"/>
      <c r="I312" s="32"/>
      <c r="J312" s="32"/>
      <c r="K312" s="31"/>
    </row>
    <row r="313" spans="2:11">
      <c r="B313" s="34"/>
      <c r="C313" s="158"/>
      <c r="D313" s="34"/>
      <c r="E313" s="34"/>
      <c r="F313" s="34"/>
      <c r="G313" s="35"/>
      <c r="H313" s="36"/>
      <c r="I313" s="296"/>
      <c r="J313" s="296"/>
      <c r="K313" s="31"/>
    </row>
    <row r="314" spans="2:11">
      <c r="B314" s="20"/>
      <c r="C314" s="157"/>
      <c r="D314" s="20"/>
      <c r="E314" s="20"/>
      <c r="F314" s="20"/>
      <c r="G314" s="33"/>
      <c r="H314" s="22"/>
      <c r="I314" s="45"/>
      <c r="J314" s="45"/>
      <c r="K314" s="31"/>
    </row>
    <row r="315" spans="2:11">
      <c r="B315" s="20"/>
      <c r="C315" s="157"/>
      <c r="D315" s="20"/>
      <c r="E315" s="20"/>
      <c r="F315" s="20"/>
      <c r="G315" s="33"/>
      <c r="H315" s="22"/>
      <c r="I315" s="45"/>
      <c r="J315" s="45"/>
      <c r="K315" s="31"/>
    </row>
    <row r="316" spans="2:11">
      <c r="B316" s="20"/>
      <c r="C316" s="157"/>
      <c r="D316" s="20"/>
      <c r="E316" s="20"/>
      <c r="F316" s="20"/>
      <c r="G316" s="33"/>
      <c r="H316" s="22"/>
      <c r="I316" s="45"/>
      <c r="J316" s="45"/>
      <c r="K316" s="31"/>
    </row>
    <row r="317" spans="2:11">
      <c r="B317" s="30"/>
      <c r="C317" s="155"/>
      <c r="D317" s="31"/>
      <c r="E317" s="31"/>
      <c r="F317" s="31"/>
      <c r="G317" s="31"/>
      <c r="H317" s="32"/>
      <c r="I317" s="32"/>
      <c r="J317" s="32"/>
      <c r="K317" s="31"/>
    </row>
    <row r="318" spans="2:11">
      <c r="B318" s="30"/>
      <c r="C318" s="155"/>
      <c r="D318" s="31"/>
      <c r="E318" s="31"/>
      <c r="F318" s="31"/>
      <c r="G318" s="31"/>
      <c r="H318" s="32"/>
      <c r="I318" s="43"/>
      <c r="J318" s="44"/>
      <c r="K318" s="31"/>
    </row>
    <row r="319" spans="2:11">
      <c r="B319" s="30"/>
      <c r="C319" s="155"/>
      <c r="D319" s="31"/>
      <c r="E319" s="31"/>
      <c r="F319" s="31"/>
      <c r="G319" s="20"/>
      <c r="H319" s="32"/>
      <c r="I319" s="43"/>
      <c r="J319" s="44"/>
      <c r="K319" s="31"/>
    </row>
    <row r="320" spans="2:11">
      <c r="B320" s="30"/>
      <c r="C320" s="155"/>
      <c r="D320" s="31"/>
      <c r="E320" s="31"/>
      <c r="F320" s="31"/>
      <c r="G320" s="31"/>
      <c r="H320" s="32"/>
      <c r="I320" s="32"/>
      <c r="J320" s="32"/>
      <c r="K320" s="31"/>
    </row>
    <row r="321" spans="2:11">
      <c r="B321" s="34"/>
      <c r="C321" s="158"/>
      <c r="D321" s="34"/>
      <c r="E321" s="34"/>
      <c r="F321" s="34"/>
      <c r="G321" s="35"/>
      <c r="H321" s="36"/>
      <c r="I321" s="296"/>
      <c r="J321" s="296"/>
      <c r="K321" s="31"/>
    </row>
    <row r="322" spans="2:11">
      <c r="B322" s="20"/>
      <c r="C322" s="157"/>
      <c r="D322" s="20"/>
      <c r="E322" s="20"/>
      <c r="F322" s="20"/>
      <c r="G322" s="33"/>
      <c r="H322" s="22"/>
      <c r="I322" s="45"/>
      <c r="J322" s="45"/>
      <c r="K322" s="31"/>
    </row>
    <row r="323" spans="2:11">
      <c r="B323" s="20"/>
      <c r="C323" s="157"/>
      <c r="D323" s="20"/>
      <c r="E323" s="20"/>
      <c r="F323" s="20"/>
      <c r="G323" s="33"/>
      <c r="H323" s="22"/>
      <c r="I323" s="45"/>
      <c r="J323" s="45"/>
      <c r="K323" s="31"/>
    </row>
    <row r="324" spans="2:11">
      <c r="B324" s="20"/>
      <c r="C324" s="157"/>
      <c r="D324" s="20"/>
      <c r="E324" s="20"/>
      <c r="F324" s="20"/>
      <c r="G324" s="33"/>
      <c r="H324" s="22"/>
      <c r="I324" s="45"/>
      <c r="J324" s="45"/>
      <c r="K324" s="31"/>
    </row>
    <row r="325" spans="2:11">
      <c r="B325" s="30"/>
      <c r="C325" s="155"/>
      <c r="D325" s="31"/>
      <c r="E325" s="31"/>
      <c r="F325" s="31"/>
      <c r="G325" s="31"/>
      <c r="H325" s="32"/>
      <c r="I325" s="32"/>
      <c r="J325" s="32"/>
      <c r="K325" s="31"/>
    </row>
    <row r="326" spans="2:11">
      <c r="B326" s="30"/>
      <c r="C326" s="155"/>
      <c r="D326" s="31"/>
      <c r="E326" s="31"/>
      <c r="F326" s="31"/>
      <c r="G326" s="31"/>
      <c r="H326" s="32"/>
      <c r="I326" s="43"/>
      <c r="J326" s="44"/>
      <c r="K326" s="31"/>
    </row>
    <row r="327" spans="2:11">
      <c r="B327" s="30"/>
      <c r="C327" s="155"/>
      <c r="D327" s="31"/>
      <c r="E327" s="31"/>
      <c r="F327" s="31"/>
      <c r="G327" s="20"/>
      <c r="H327" s="32"/>
      <c r="I327" s="43"/>
      <c r="J327" s="44"/>
      <c r="K327" s="31"/>
    </row>
    <row r="328" spans="2:11">
      <c r="B328" s="30"/>
      <c r="C328" s="155"/>
      <c r="D328" s="31"/>
      <c r="E328" s="31"/>
      <c r="F328" s="31"/>
      <c r="G328" s="31"/>
      <c r="H328" s="32"/>
      <c r="I328" s="32"/>
      <c r="J328" s="32"/>
      <c r="K328" s="31"/>
    </row>
    <row r="329" spans="2:11">
      <c r="B329" s="30"/>
      <c r="C329" s="155"/>
      <c r="D329" s="31"/>
      <c r="E329" s="31"/>
      <c r="F329" s="31"/>
      <c r="G329" s="31"/>
      <c r="H329" s="32"/>
      <c r="I329" s="32"/>
      <c r="J329" s="32"/>
      <c r="K329" s="31"/>
    </row>
    <row r="330" spans="2:11">
      <c r="B330" s="34"/>
      <c r="C330" s="158"/>
      <c r="D330" s="34"/>
      <c r="E330" s="34"/>
      <c r="F330" s="34"/>
      <c r="G330" s="35"/>
      <c r="H330" s="36"/>
      <c r="I330" s="296"/>
      <c r="J330" s="296"/>
      <c r="K330" s="31"/>
    </row>
    <row r="331" spans="2:11">
      <c r="B331" s="20"/>
      <c r="C331" s="157"/>
      <c r="D331" s="20"/>
      <c r="E331" s="20"/>
      <c r="F331" s="20"/>
      <c r="G331" s="33"/>
      <c r="H331" s="22"/>
      <c r="I331" s="45"/>
      <c r="J331" s="45"/>
      <c r="K331" s="31"/>
    </row>
    <row r="332" spans="2:11">
      <c r="B332" s="20"/>
      <c r="C332" s="157"/>
      <c r="D332" s="20"/>
      <c r="E332" s="20"/>
      <c r="F332" s="20"/>
      <c r="G332" s="33"/>
      <c r="H332" s="22"/>
      <c r="I332" s="45"/>
      <c r="J332" s="45"/>
      <c r="K332" s="31"/>
    </row>
    <row r="333" spans="2:11">
      <c r="B333" s="20"/>
      <c r="C333" s="157"/>
      <c r="D333" s="20"/>
      <c r="E333" s="20"/>
      <c r="F333" s="20"/>
      <c r="G333" s="33"/>
      <c r="H333" s="22"/>
      <c r="I333" s="45"/>
      <c r="J333" s="45"/>
      <c r="K333" s="31"/>
    </row>
    <row r="334" spans="2:11">
      <c r="B334" s="30"/>
      <c r="C334" s="155"/>
      <c r="D334" s="31"/>
      <c r="E334" s="31"/>
      <c r="F334" s="31"/>
      <c r="G334" s="31"/>
      <c r="H334" s="32"/>
      <c r="I334" s="32"/>
      <c r="J334" s="32"/>
      <c r="K334" s="31"/>
    </row>
    <row r="335" spans="2:11">
      <c r="B335" s="30"/>
      <c r="C335" s="155"/>
      <c r="D335" s="31"/>
      <c r="E335" s="31"/>
      <c r="F335" s="31"/>
      <c r="G335" s="31"/>
      <c r="H335" s="32"/>
      <c r="I335" s="43"/>
      <c r="J335" s="44"/>
      <c r="K335" s="31"/>
    </row>
    <row r="336" spans="2:11">
      <c r="B336" s="30"/>
      <c r="C336" s="155"/>
      <c r="D336" s="31"/>
      <c r="E336" s="31"/>
      <c r="F336" s="31"/>
      <c r="G336" s="20"/>
      <c r="H336" s="32"/>
      <c r="I336" s="43"/>
      <c r="J336" s="44"/>
      <c r="K336" s="31"/>
    </row>
    <row r="337" spans="2:11">
      <c r="B337" s="30"/>
      <c r="C337" s="155"/>
      <c r="D337" s="31"/>
      <c r="E337" s="31"/>
      <c r="F337" s="31"/>
      <c r="G337" s="31"/>
      <c r="H337" s="32"/>
      <c r="I337" s="32"/>
      <c r="J337" s="32"/>
      <c r="K337" s="31"/>
    </row>
    <row r="338" spans="2:11">
      <c r="B338" s="30"/>
      <c r="C338" s="155"/>
      <c r="D338" s="31"/>
      <c r="E338" s="31"/>
      <c r="F338" s="31"/>
      <c r="G338" s="31"/>
      <c r="H338" s="32"/>
      <c r="I338" s="32"/>
      <c r="J338" s="32"/>
      <c r="K338" s="31"/>
    </row>
    <row r="339" spans="2:11">
      <c r="B339" s="34"/>
      <c r="C339" s="158"/>
      <c r="D339" s="34"/>
      <c r="E339" s="34"/>
      <c r="F339" s="34"/>
      <c r="G339" s="35"/>
      <c r="H339" s="36"/>
      <c r="I339" s="296"/>
      <c r="J339" s="296"/>
      <c r="K339" s="31"/>
    </row>
    <row r="340" spans="2:11">
      <c r="B340" s="20"/>
      <c r="C340" s="157"/>
      <c r="D340" s="20"/>
      <c r="E340" s="20"/>
      <c r="F340" s="20"/>
      <c r="G340" s="33"/>
      <c r="H340" s="22"/>
      <c r="I340" s="45"/>
      <c r="J340" s="45"/>
      <c r="K340" s="31"/>
    </row>
    <row r="341" spans="2:11">
      <c r="B341" s="20"/>
      <c r="C341" s="157"/>
      <c r="D341" s="20"/>
      <c r="E341" s="20"/>
      <c r="F341" s="20"/>
      <c r="G341" s="33"/>
      <c r="H341" s="22"/>
      <c r="I341" s="45"/>
      <c r="J341" s="45"/>
      <c r="K341" s="31"/>
    </row>
    <row r="342" spans="2:11">
      <c r="B342" s="20"/>
      <c r="C342" s="157"/>
      <c r="D342" s="20"/>
      <c r="E342" s="20"/>
      <c r="F342" s="20"/>
      <c r="G342" s="33"/>
      <c r="H342" s="22"/>
      <c r="I342" s="45"/>
      <c r="J342" s="45"/>
      <c r="K342" s="31"/>
    </row>
    <row r="343" spans="2:11">
      <c r="B343" s="30"/>
      <c r="C343" s="155"/>
      <c r="D343" s="31"/>
      <c r="E343" s="31"/>
      <c r="F343" s="31"/>
      <c r="G343" s="31"/>
      <c r="H343" s="32"/>
      <c r="I343" s="32"/>
      <c r="J343" s="32"/>
      <c r="K343" s="31"/>
    </row>
    <row r="344" spans="2:11">
      <c r="B344" s="30"/>
      <c r="C344" s="155"/>
      <c r="D344" s="31"/>
      <c r="E344" s="31"/>
      <c r="F344" s="31"/>
      <c r="G344" s="31"/>
      <c r="H344" s="32"/>
      <c r="I344" s="43"/>
      <c r="J344" s="44"/>
      <c r="K344" s="31"/>
    </row>
    <row r="345" spans="2:11">
      <c r="B345" s="30"/>
      <c r="C345" s="155"/>
      <c r="D345" s="31"/>
      <c r="E345" s="31"/>
      <c r="F345" s="31"/>
      <c r="G345" s="20"/>
      <c r="H345" s="32"/>
      <c r="I345" s="43"/>
      <c r="J345" s="44"/>
      <c r="K345" s="31"/>
    </row>
    <row r="346" spans="2:11">
      <c r="B346" s="30"/>
      <c r="C346" s="155"/>
      <c r="D346" s="31"/>
      <c r="E346" s="31"/>
      <c r="F346" s="31"/>
      <c r="G346" s="31"/>
      <c r="H346" s="32"/>
      <c r="I346" s="32"/>
      <c r="J346" s="32"/>
      <c r="K346" s="31"/>
    </row>
    <row r="347" spans="2:11">
      <c r="B347" s="30"/>
      <c r="C347" s="155"/>
      <c r="D347" s="31"/>
      <c r="E347" s="31"/>
      <c r="F347" s="31"/>
      <c r="G347" s="31"/>
      <c r="H347" s="32"/>
      <c r="I347" s="32"/>
      <c r="J347" s="32"/>
      <c r="K347" s="31"/>
    </row>
    <row r="348" spans="2:11">
      <c r="B348" s="34"/>
      <c r="C348" s="299"/>
      <c r="D348" s="298"/>
      <c r="E348" s="34"/>
      <c r="F348" s="34"/>
      <c r="G348" s="35"/>
      <c r="H348" s="36"/>
      <c r="I348" s="296"/>
      <c r="J348" s="296"/>
      <c r="K348" s="31"/>
    </row>
    <row r="349" spans="2:11">
      <c r="B349" s="20"/>
      <c r="C349" s="157"/>
      <c r="D349" s="20"/>
      <c r="E349" s="20"/>
      <c r="F349" s="20"/>
      <c r="G349" s="33"/>
      <c r="H349" s="22"/>
      <c r="I349" s="45"/>
      <c r="J349" s="45"/>
      <c r="K349" s="31"/>
    </row>
    <row r="350" spans="2:11">
      <c r="B350" s="20"/>
      <c r="C350" s="157"/>
      <c r="D350" s="20"/>
      <c r="E350" s="20"/>
      <c r="F350" s="20"/>
      <c r="G350" s="33"/>
      <c r="H350" s="22"/>
      <c r="I350" s="45"/>
      <c r="J350" s="45"/>
      <c r="K350" s="31"/>
    </row>
    <row r="351" spans="2:11">
      <c r="B351" s="20"/>
      <c r="C351" s="157"/>
      <c r="D351" s="20"/>
      <c r="E351" s="20"/>
      <c r="F351" s="20"/>
      <c r="G351" s="33"/>
      <c r="H351" s="22"/>
      <c r="I351" s="45"/>
      <c r="J351" s="45"/>
      <c r="K351" s="31"/>
    </row>
    <row r="352" spans="2:11">
      <c r="B352" s="30"/>
      <c r="C352" s="155"/>
      <c r="D352" s="31"/>
      <c r="E352" s="31"/>
      <c r="F352" s="31"/>
      <c r="G352" s="31"/>
      <c r="H352" s="32"/>
      <c r="I352" s="32"/>
      <c r="J352" s="32"/>
      <c r="K352" s="31"/>
    </row>
    <row r="353" spans="2:11">
      <c r="B353" s="30"/>
      <c r="C353" s="155"/>
      <c r="D353" s="31"/>
      <c r="E353" s="31"/>
      <c r="F353" s="31"/>
      <c r="G353" s="31"/>
      <c r="H353" s="32"/>
      <c r="I353" s="43"/>
      <c r="J353" s="44"/>
      <c r="K353" s="31"/>
    </row>
    <row r="354" spans="2:11">
      <c r="B354" s="30"/>
      <c r="C354" s="155"/>
      <c r="D354" s="31"/>
      <c r="E354" s="31"/>
      <c r="F354" s="31"/>
      <c r="G354" s="20"/>
      <c r="H354" s="32"/>
      <c r="I354" s="43"/>
      <c r="J354" s="44"/>
      <c r="K354" s="31"/>
    </row>
    <row r="355" spans="2:11">
      <c r="B355" s="30"/>
      <c r="C355" s="155"/>
      <c r="D355" s="31"/>
      <c r="E355" s="31"/>
      <c r="F355" s="31"/>
      <c r="G355" s="31"/>
      <c r="H355" s="32"/>
      <c r="I355" s="32"/>
      <c r="J355" s="32"/>
      <c r="K355" s="31"/>
    </row>
    <row r="356" spans="2:11">
      <c r="B356" s="30"/>
      <c r="C356" s="155"/>
      <c r="D356" s="31"/>
      <c r="E356" s="31"/>
      <c r="F356" s="31"/>
      <c r="G356" s="31"/>
      <c r="H356" s="32"/>
      <c r="I356" s="32"/>
      <c r="J356" s="32"/>
      <c r="K356" s="31"/>
    </row>
    <row r="357" spans="2:11">
      <c r="B357" s="34"/>
      <c r="C357" s="299"/>
      <c r="D357" s="298"/>
      <c r="E357" s="34"/>
      <c r="F357" s="34"/>
      <c r="G357" s="35"/>
      <c r="H357" s="36"/>
      <c r="I357" s="296"/>
      <c r="J357" s="296"/>
      <c r="K357" s="31"/>
    </row>
    <row r="358" spans="2:11">
      <c r="B358" s="20"/>
      <c r="C358" s="157"/>
      <c r="D358" s="20"/>
      <c r="E358" s="20"/>
      <c r="F358" s="20"/>
      <c r="G358" s="33"/>
      <c r="H358" s="22"/>
      <c r="I358" s="45"/>
      <c r="J358" s="45"/>
      <c r="K358" s="31"/>
    </row>
    <row r="359" spans="2:11">
      <c r="B359" s="20"/>
      <c r="C359" s="157"/>
      <c r="D359" s="20"/>
      <c r="E359" s="20"/>
      <c r="F359" s="20"/>
      <c r="G359" s="33"/>
      <c r="H359" s="22"/>
      <c r="I359" s="45"/>
      <c r="J359" s="45"/>
      <c r="K359" s="31"/>
    </row>
    <row r="360" spans="2:11">
      <c r="B360" s="20"/>
      <c r="C360" s="157"/>
      <c r="D360" s="20"/>
      <c r="E360" s="20"/>
      <c r="F360" s="20"/>
      <c r="G360" s="33"/>
      <c r="H360" s="22"/>
      <c r="I360" s="45"/>
      <c r="J360" s="45"/>
      <c r="K360" s="31"/>
    </row>
    <row r="361" spans="2:11">
      <c r="B361" s="30"/>
      <c r="C361" s="155"/>
      <c r="D361" s="31"/>
      <c r="E361" s="31"/>
      <c r="F361" s="31"/>
      <c r="G361" s="31"/>
      <c r="H361" s="32"/>
      <c r="I361" s="32"/>
      <c r="J361" s="32"/>
      <c r="K361" s="31"/>
    </row>
    <row r="362" spans="2:11">
      <c r="B362" s="30"/>
      <c r="C362" s="155"/>
      <c r="D362" s="31"/>
      <c r="E362" s="31"/>
      <c r="F362" s="31"/>
      <c r="G362" s="31"/>
      <c r="H362" s="32"/>
      <c r="I362" s="43"/>
      <c r="J362" s="44"/>
      <c r="K362" s="31"/>
    </row>
    <row r="363" spans="2:11">
      <c r="B363" s="30"/>
      <c r="C363" s="155"/>
      <c r="D363" s="31"/>
      <c r="E363" s="31"/>
      <c r="F363" s="31"/>
      <c r="G363" s="20"/>
      <c r="H363" s="32"/>
      <c r="I363" s="43"/>
      <c r="J363" s="44"/>
      <c r="K363" s="31"/>
    </row>
    <row r="364" spans="2:11">
      <c r="B364" s="30"/>
      <c r="C364" s="155"/>
      <c r="D364" s="31"/>
      <c r="E364" s="31"/>
      <c r="F364" s="31"/>
      <c r="G364" s="31"/>
      <c r="H364" s="32"/>
      <c r="I364" s="32"/>
      <c r="J364" s="32"/>
      <c r="K364" s="31"/>
    </row>
    <row r="365" spans="2:11">
      <c r="B365" s="30"/>
      <c r="C365" s="155"/>
      <c r="D365" s="31"/>
      <c r="E365" s="31"/>
      <c r="F365" s="31"/>
      <c r="G365" s="31"/>
      <c r="H365" s="32"/>
      <c r="I365" s="32"/>
      <c r="J365" s="32"/>
      <c r="K365" s="31"/>
    </row>
    <row r="366" spans="2:11">
      <c r="B366" s="34"/>
      <c r="C366" s="158"/>
      <c r="D366" s="34"/>
      <c r="E366" s="34"/>
      <c r="F366" s="34"/>
      <c r="G366" s="35"/>
      <c r="H366" s="36"/>
      <c r="I366" s="296"/>
      <c r="J366" s="296"/>
      <c r="K366" s="31"/>
    </row>
    <row r="367" spans="2:11">
      <c r="B367" s="20"/>
      <c r="C367" s="157"/>
      <c r="D367" s="20"/>
      <c r="E367" s="20"/>
      <c r="F367" s="20"/>
      <c r="G367" s="33"/>
      <c r="H367" s="22"/>
      <c r="I367" s="45"/>
      <c r="J367" s="45"/>
      <c r="K367" s="31"/>
    </row>
    <row r="368" spans="2:11">
      <c r="B368" s="20"/>
      <c r="C368" s="157"/>
      <c r="D368" s="20"/>
      <c r="E368" s="20"/>
      <c r="F368" s="20"/>
      <c r="G368" s="33"/>
      <c r="H368" s="22"/>
      <c r="I368" s="45"/>
      <c r="J368" s="45"/>
      <c r="K368" s="31"/>
    </row>
    <row r="369" spans="2:11">
      <c r="B369" s="20"/>
      <c r="C369" s="157"/>
      <c r="D369" s="20"/>
      <c r="E369" s="20"/>
      <c r="F369" s="20"/>
      <c r="G369" s="33"/>
      <c r="H369" s="22"/>
      <c r="I369" s="45"/>
      <c r="J369" s="45"/>
      <c r="K369" s="31"/>
    </row>
    <row r="370" spans="2:11">
      <c r="B370" s="30"/>
      <c r="C370" s="155"/>
      <c r="D370" s="31"/>
      <c r="E370" s="31"/>
      <c r="F370" s="31"/>
      <c r="G370" s="31"/>
      <c r="H370" s="32"/>
      <c r="I370" s="32"/>
      <c r="J370" s="32"/>
      <c r="K370" s="31"/>
    </row>
    <row r="371" spans="2:11">
      <c r="B371" s="30"/>
      <c r="C371" s="155"/>
      <c r="D371" s="31"/>
      <c r="E371" s="31"/>
      <c r="F371" s="31"/>
      <c r="G371" s="31"/>
      <c r="H371" s="32"/>
      <c r="I371" s="43"/>
      <c r="J371" s="44"/>
      <c r="K371" s="31"/>
    </row>
    <row r="372" spans="2:11">
      <c r="B372" s="30"/>
      <c r="C372" s="155"/>
      <c r="D372" s="31"/>
      <c r="E372" s="31"/>
      <c r="F372" s="31"/>
      <c r="G372" s="20"/>
      <c r="H372" s="32"/>
      <c r="I372" s="43"/>
      <c r="J372" s="44"/>
      <c r="K372" s="31"/>
    </row>
    <row r="373" spans="2:11">
      <c r="B373" s="30"/>
      <c r="C373" s="155"/>
      <c r="D373" s="31"/>
      <c r="E373" s="31"/>
      <c r="F373" s="31"/>
      <c r="G373" s="20"/>
      <c r="H373" s="32"/>
      <c r="I373" s="43"/>
      <c r="J373" s="46"/>
      <c r="K373" s="31"/>
    </row>
    <row r="374" spans="2:11">
      <c r="B374" s="34"/>
      <c r="C374" s="158"/>
      <c r="D374" s="34"/>
      <c r="E374" s="34"/>
      <c r="F374" s="34"/>
      <c r="G374" s="35"/>
      <c r="H374" s="36"/>
      <c r="I374" s="47"/>
      <c r="J374" s="47"/>
      <c r="K374" s="31"/>
    </row>
    <row r="375" spans="2:11">
      <c r="B375" s="20"/>
      <c r="C375" s="157"/>
      <c r="D375" s="20"/>
      <c r="E375" s="20"/>
      <c r="F375" s="20"/>
      <c r="G375" s="33"/>
      <c r="H375" s="22"/>
      <c r="I375" s="23"/>
      <c r="J375" s="23"/>
      <c r="K375" s="31"/>
    </row>
    <row r="376" spans="2:11">
      <c r="B376" s="20"/>
      <c r="C376" s="157"/>
      <c r="D376" s="20"/>
      <c r="E376" s="20"/>
      <c r="F376" s="20"/>
      <c r="G376" s="33"/>
      <c r="H376" s="22"/>
      <c r="I376" s="23"/>
      <c r="J376" s="23"/>
      <c r="K376" s="31"/>
    </row>
    <row r="377" spans="2:11">
      <c r="B377" s="20"/>
      <c r="C377" s="157"/>
      <c r="D377" s="20"/>
      <c r="E377" s="20"/>
      <c r="F377" s="20"/>
      <c r="G377" s="33"/>
      <c r="H377" s="22"/>
      <c r="I377" s="23"/>
      <c r="J377" s="23"/>
      <c r="K377" s="31"/>
    </row>
    <row r="378" spans="2:11">
      <c r="B378" s="30"/>
      <c r="C378" s="155"/>
      <c r="D378" s="31"/>
      <c r="E378" s="31"/>
      <c r="F378" s="31"/>
      <c r="G378" s="31"/>
      <c r="H378" s="32"/>
      <c r="I378" s="32"/>
      <c r="J378" s="32"/>
      <c r="K378" s="31"/>
    </row>
    <row r="379" spans="2:11">
      <c r="B379" s="30"/>
      <c r="C379" s="155"/>
      <c r="D379" s="31"/>
      <c r="E379" s="31"/>
      <c r="F379" s="31"/>
      <c r="G379" s="31"/>
      <c r="H379" s="32"/>
      <c r="I379" s="43"/>
      <c r="J379" s="46"/>
      <c r="K379" s="31"/>
    </row>
    <row r="380" spans="2:11">
      <c r="B380" s="30"/>
      <c r="C380" s="155"/>
      <c r="D380" s="31"/>
      <c r="E380" s="31"/>
      <c r="F380" s="31"/>
      <c r="G380" s="20"/>
      <c r="H380" s="32"/>
      <c r="I380" s="43"/>
      <c r="J380" s="46"/>
      <c r="K380" s="31"/>
    </row>
    <row r="381" spans="2:11">
      <c r="B381" s="30"/>
      <c r="C381" s="155"/>
      <c r="D381" s="31"/>
      <c r="E381" s="31"/>
      <c r="F381" s="31"/>
      <c r="G381" s="31"/>
      <c r="H381" s="32"/>
      <c r="I381" s="32"/>
      <c r="J381" s="32"/>
      <c r="K381" s="31"/>
    </row>
    <row r="382" spans="2:11">
      <c r="B382" s="30"/>
      <c r="C382" s="155"/>
      <c r="D382" s="31"/>
      <c r="E382" s="31"/>
      <c r="F382" s="31"/>
      <c r="G382" s="31"/>
      <c r="H382" s="32"/>
      <c r="I382" s="32"/>
      <c r="J382" s="32"/>
      <c r="K382" s="31"/>
    </row>
    <row r="383" spans="2:11">
      <c r="B383" s="34"/>
      <c r="C383" s="158"/>
      <c r="D383" s="34"/>
      <c r="E383" s="34"/>
      <c r="F383" s="34"/>
      <c r="G383" s="35"/>
      <c r="H383" s="36"/>
      <c r="I383" s="47"/>
      <c r="J383" s="47"/>
      <c r="K383" s="31"/>
    </row>
    <row r="384" spans="2:11">
      <c r="B384" s="20"/>
      <c r="C384" s="157"/>
      <c r="D384" s="20"/>
      <c r="E384" s="20"/>
      <c r="F384" s="20"/>
      <c r="G384" s="33"/>
      <c r="H384" s="22"/>
      <c r="I384" s="23"/>
      <c r="J384" s="23"/>
      <c r="K384" s="31"/>
    </row>
    <row r="385" spans="2:11">
      <c r="B385" s="20"/>
      <c r="C385" s="157"/>
      <c r="D385" s="20"/>
      <c r="E385" s="20"/>
      <c r="F385" s="20"/>
      <c r="G385" s="33"/>
      <c r="H385" s="22"/>
      <c r="I385" s="23"/>
      <c r="J385" s="23"/>
      <c r="K385" s="31"/>
    </row>
    <row r="386" spans="2:11">
      <c r="B386" s="20"/>
      <c r="C386" s="157"/>
      <c r="D386" s="20"/>
      <c r="E386" s="20"/>
      <c r="F386" s="20"/>
      <c r="G386" s="33"/>
      <c r="H386" s="22"/>
      <c r="I386" s="23"/>
      <c r="J386" s="23"/>
      <c r="K386" s="31"/>
    </row>
    <row r="387" spans="2:11">
      <c r="B387" s="30"/>
      <c r="C387" s="155"/>
      <c r="D387" s="31"/>
      <c r="E387" s="31"/>
      <c r="F387" s="31"/>
      <c r="G387" s="31"/>
      <c r="H387" s="32"/>
      <c r="I387" s="32"/>
      <c r="J387" s="32"/>
      <c r="K387" s="31"/>
    </row>
    <row r="388" spans="2:11">
      <c r="B388" s="30"/>
      <c r="C388" s="155"/>
      <c r="D388" s="31"/>
      <c r="E388" s="31"/>
      <c r="F388" s="31"/>
      <c r="G388" s="31"/>
      <c r="H388" s="32"/>
      <c r="I388" s="43"/>
      <c r="J388" s="46"/>
      <c r="K388" s="31"/>
    </row>
    <row r="389" spans="2:11">
      <c r="B389" s="30"/>
      <c r="C389" s="155"/>
      <c r="D389" s="31"/>
      <c r="E389" s="31"/>
      <c r="F389" s="31"/>
      <c r="G389" s="20"/>
      <c r="H389" s="32"/>
      <c r="I389" s="43"/>
      <c r="J389" s="46"/>
      <c r="K389" s="31"/>
    </row>
    <row r="390" spans="2:11">
      <c r="B390" s="30"/>
      <c r="C390" s="155"/>
      <c r="D390" s="31"/>
      <c r="E390" s="31"/>
      <c r="F390" s="31"/>
      <c r="G390" s="31"/>
      <c r="H390" s="32"/>
      <c r="I390" s="32"/>
      <c r="J390" s="32"/>
      <c r="K390" s="31"/>
    </row>
    <row r="391" spans="2:11">
      <c r="B391" s="30"/>
      <c r="C391" s="155"/>
      <c r="D391" s="31"/>
      <c r="E391" s="31"/>
      <c r="F391" s="31"/>
      <c r="G391" s="31"/>
      <c r="H391" s="32"/>
      <c r="I391" s="32"/>
      <c r="J391" s="32"/>
      <c r="K391" s="31"/>
    </row>
    <row r="392" spans="2:11">
      <c r="B392" s="34"/>
      <c r="C392" s="158"/>
      <c r="D392" s="34"/>
      <c r="E392" s="34"/>
      <c r="F392" s="34"/>
      <c r="G392" s="35"/>
      <c r="H392" s="36"/>
      <c r="I392" s="47"/>
      <c r="J392" s="47"/>
      <c r="K392" s="31"/>
    </row>
    <row r="393" spans="2:11">
      <c r="B393" s="20"/>
      <c r="C393" s="157"/>
      <c r="D393" s="20"/>
      <c r="E393" s="20"/>
      <c r="F393" s="20"/>
      <c r="G393" s="33"/>
      <c r="H393" s="22"/>
      <c r="I393" s="23"/>
      <c r="J393" s="23"/>
      <c r="K393" s="31"/>
    </row>
    <row r="394" spans="2:11">
      <c r="B394" s="20"/>
      <c r="C394" s="157"/>
      <c r="D394" s="20"/>
      <c r="E394" s="20"/>
      <c r="F394" s="20"/>
      <c r="G394" s="33"/>
      <c r="H394" s="22"/>
      <c r="I394" s="23"/>
      <c r="J394" s="23"/>
      <c r="K394" s="31"/>
    </row>
    <row r="395" spans="2:11">
      <c r="B395" s="20"/>
      <c r="C395" s="157"/>
      <c r="D395" s="20"/>
      <c r="E395" s="20"/>
      <c r="F395" s="20"/>
      <c r="G395" s="33"/>
      <c r="H395" s="22"/>
      <c r="I395" s="23"/>
      <c r="J395" s="23"/>
      <c r="K395" s="31"/>
    </row>
    <row r="396" spans="2:11">
      <c r="B396" s="30"/>
      <c r="C396" s="155"/>
      <c r="D396" s="31"/>
      <c r="E396" s="31"/>
      <c r="F396" s="31"/>
      <c r="G396" s="31"/>
      <c r="H396" s="32"/>
      <c r="I396" s="32"/>
      <c r="J396" s="32"/>
      <c r="K396" s="31"/>
    </row>
    <row r="397" spans="2:11">
      <c r="B397" s="30"/>
      <c r="C397" s="155"/>
      <c r="D397" s="31"/>
      <c r="E397" s="31"/>
      <c r="F397" s="31"/>
      <c r="G397" s="31"/>
      <c r="H397" s="32"/>
      <c r="I397" s="43"/>
      <c r="J397" s="46"/>
      <c r="K397" s="31"/>
    </row>
    <row r="398" spans="2:11">
      <c r="B398" s="30"/>
      <c r="C398" s="155"/>
      <c r="D398" s="31"/>
      <c r="E398" s="31"/>
      <c r="F398" s="31"/>
      <c r="G398" s="20"/>
      <c r="H398" s="32"/>
      <c r="I398" s="43"/>
      <c r="J398" s="46"/>
      <c r="K398" s="31"/>
    </row>
    <row r="399" spans="2:11">
      <c r="B399" s="30"/>
      <c r="C399" s="155"/>
      <c r="D399" s="31"/>
      <c r="E399" s="31"/>
      <c r="F399" s="31"/>
      <c r="G399" s="31"/>
      <c r="H399" s="32"/>
      <c r="I399" s="32"/>
      <c r="J399" s="32"/>
      <c r="K399" s="31"/>
    </row>
    <row r="400" spans="2:11">
      <c r="B400" s="30"/>
      <c r="C400" s="155"/>
      <c r="D400" s="31"/>
      <c r="E400" s="31"/>
      <c r="F400" s="31"/>
      <c r="G400" s="31"/>
      <c r="H400" s="32"/>
      <c r="I400" s="32"/>
      <c r="J400" s="32"/>
      <c r="K400" s="31"/>
    </row>
    <row r="401" spans="2:11">
      <c r="B401" s="34"/>
      <c r="C401" s="158"/>
      <c r="D401" s="34"/>
      <c r="E401" s="34"/>
      <c r="F401" s="34"/>
      <c r="G401" s="35"/>
      <c r="H401" s="36"/>
      <c r="I401" s="47"/>
      <c r="J401" s="47"/>
      <c r="K401" s="31"/>
    </row>
    <row r="402" spans="2:11">
      <c r="B402" s="20"/>
      <c r="C402" s="157"/>
      <c r="D402" s="20"/>
      <c r="E402" s="20"/>
      <c r="F402" s="20"/>
      <c r="G402" s="33"/>
      <c r="H402" s="22"/>
      <c r="I402" s="23"/>
      <c r="J402" s="23"/>
      <c r="K402" s="31"/>
    </row>
    <row r="403" spans="2:11">
      <c r="B403" s="20"/>
      <c r="C403" s="157"/>
      <c r="D403" s="20"/>
      <c r="E403" s="20"/>
      <c r="F403" s="20"/>
      <c r="G403" s="33"/>
      <c r="H403" s="22"/>
      <c r="I403" s="23"/>
      <c r="J403" s="23"/>
      <c r="K403" s="31"/>
    </row>
    <row r="404" spans="2:11">
      <c r="B404" s="20"/>
      <c r="C404" s="157"/>
      <c r="D404" s="20"/>
      <c r="E404" s="20"/>
      <c r="F404" s="20"/>
      <c r="G404" s="33"/>
      <c r="H404" s="22"/>
      <c r="I404" s="23"/>
      <c r="J404" s="23"/>
      <c r="K404" s="31"/>
    </row>
    <row r="405" spans="2:11">
      <c r="B405" s="30"/>
      <c r="C405" s="155"/>
      <c r="D405" s="31"/>
      <c r="E405" s="31"/>
      <c r="F405" s="31"/>
      <c r="G405" s="31"/>
      <c r="H405" s="32"/>
      <c r="I405" s="32"/>
      <c r="J405" s="32"/>
      <c r="K405" s="31"/>
    </row>
    <row r="406" spans="2:11">
      <c r="B406" s="30"/>
      <c r="C406" s="155"/>
      <c r="D406" s="31"/>
      <c r="E406" s="31"/>
      <c r="F406" s="31"/>
      <c r="G406" s="31"/>
      <c r="H406" s="32"/>
      <c r="I406" s="43"/>
      <c r="J406" s="46"/>
      <c r="K406" s="31"/>
    </row>
    <row r="407" spans="2:11">
      <c r="B407" s="30"/>
      <c r="C407" s="155"/>
      <c r="D407" s="31"/>
      <c r="E407" s="31"/>
      <c r="F407" s="31"/>
      <c r="G407" s="20"/>
      <c r="H407" s="32"/>
      <c r="I407" s="43"/>
      <c r="J407" s="46"/>
      <c r="K407" s="31"/>
    </row>
    <row r="408" spans="2:11">
      <c r="B408" s="30"/>
      <c r="C408" s="155"/>
      <c r="D408" s="31"/>
      <c r="E408" s="31"/>
      <c r="F408" s="31"/>
      <c r="G408" s="31"/>
      <c r="H408" s="32"/>
      <c r="I408" s="32"/>
      <c r="J408" s="32"/>
      <c r="K408" s="31"/>
    </row>
    <row r="409" spans="2:11">
      <c r="B409" s="30"/>
      <c r="C409" s="155"/>
      <c r="D409" s="31"/>
      <c r="E409" s="31"/>
      <c r="F409" s="31"/>
      <c r="G409" s="31"/>
      <c r="H409" s="32"/>
      <c r="I409" s="32"/>
      <c r="J409" s="32"/>
      <c r="K409" s="31"/>
    </row>
    <row r="410" spans="2:11">
      <c r="B410" s="34"/>
      <c r="C410" s="158"/>
      <c r="D410" s="34"/>
      <c r="E410" s="34"/>
      <c r="F410" s="34"/>
      <c r="G410" s="35"/>
      <c r="H410" s="36"/>
      <c r="I410" s="47"/>
      <c r="J410" s="47"/>
      <c r="K410" s="31"/>
    </row>
    <row r="411" spans="2:11">
      <c r="B411" s="20"/>
      <c r="C411" s="157"/>
      <c r="D411" s="20"/>
      <c r="E411" s="20"/>
      <c r="F411" s="20"/>
      <c r="G411" s="33"/>
      <c r="H411" s="22"/>
      <c r="I411" s="23"/>
      <c r="J411" s="23"/>
      <c r="K411" s="31"/>
    </row>
    <row r="412" spans="2:11">
      <c r="B412" s="20"/>
      <c r="C412" s="157"/>
      <c r="D412" s="20"/>
      <c r="E412" s="20"/>
      <c r="F412" s="20"/>
      <c r="G412" s="33"/>
      <c r="H412" s="22"/>
      <c r="I412" s="23"/>
      <c r="J412" s="23"/>
      <c r="K412" s="31"/>
    </row>
    <row r="413" spans="2:11">
      <c r="B413" s="20"/>
      <c r="C413" s="157"/>
      <c r="D413" s="20"/>
      <c r="E413" s="20"/>
      <c r="F413" s="20"/>
      <c r="G413" s="33"/>
      <c r="H413" s="22"/>
      <c r="I413" s="23"/>
      <c r="J413" s="23"/>
      <c r="K413" s="31"/>
    </row>
    <row r="414" spans="2:11">
      <c r="B414" s="30"/>
      <c r="C414" s="155"/>
      <c r="D414" s="31"/>
      <c r="E414" s="31"/>
      <c r="F414" s="31"/>
      <c r="G414" s="31"/>
      <c r="H414" s="32"/>
      <c r="I414" s="32"/>
      <c r="J414" s="32"/>
      <c r="K414" s="31"/>
    </row>
    <row r="415" spans="2:11">
      <c r="B415" s="30"/>
      <c r="C415" s="155"/>
      <c r="D415" s="31"/>
      <c r="E415" s="31"/>
      <c r="F415" s="31"/>
      <c r="G415" s="31"/>
      <c r="H415" s="32"/>
      <c r="I415" s="43"/>
      <c r="J415" s="46"/>
      <c r="K415" s="31"/>
    </row>
    <row r="416" spans="2:11">
      <c r="B416" s="30"/>
      <c r="C416" s="155"/>
      <c r="D416" s="31"/>
      <c r="E416" s="31"/>
      <c r="F416" s="31"/>
      <c r="G416" s="20"/>
      <c r="H416" s="32"/>
      <c r="I416" s="43"/>
      <c r="J416" s="46"/>
      <c r="K416" s="31"/>
    </row>
    <row r="417" spans="2:11">
      <c r="B417" s="30"/>
      <c r="C417" s="155"/>
      <c r="D417" s="31"/>
      <c r="E417" s="31"/>
      <c r="F417" s="31"/>
      <c r="G417" s="31"/>
      <c r="H417" s="32"/>
      <c r="I417" s="32"/>
      <c r="J417" s="32"/>
      <c r="K417" s="31"/>
    </row>
    <row r="418" spans="2:11">
      <c r="B418" s="30"/>
      <c r="C418" s="155"/>
      <c r="D418" s="31"/>
      <c r="E418" s="31"/>
      <c r="F418" s="31"/>
      <c r="G418" s="31"/>
      <c r="H418" s="32"/>
      <c r="I418" s="32"/>
      <c r="J418" s="32"/>
      <c r="K418" s="31"/>
    </row>
    <row r="419" spans="2:11">
      <c r="B419" s="34"/>
      <c r="C419" s="158"/>
      <c r="D419" s="34"/>
      <c r="E419" s="34"/>
      <c r="F419" s="34"/>
      <c r="G419" s="35"/>
      <c r="H419" s="36"/>
      <c r="I419" s="47"/>
      <c r="J419" s="47"/>
      <c r="K419" s="31"/>
    </row>
    <row r="420" spans="2:11">
      <c r="B420" s="20"/>
      <c r="C420" s="157"/>
      <c r="D420" s="20"/>
      <c r="E420" s="20"/>
      <c r="F420" s="20"/>
      <c r="G420" s="33"/>
      <c r="H420" s="22"/>
      <c r="I420" s="23"/>
      <c r="J420" s="23"/>
      <c r="K420" s="31"/>
    </row>
    <row r="421" spans="2:11">
      <c r="B421" s="20"/>
      <c r="C421" s="157"/>
      <c r="D421" s="20"/>
      <c r="E421" s="20"/>
      <c r="F421" s="20"/>
      <c r="G421" s="33"/>
      <c r="H421" s="22"/>
      <c r="I421" s="23"/>
      <c r="J421" s="23"/>
      <c r="K421" s="31"/>
    </row>
    <row r="422" spans="2:11">
      <c r="B422" s="20"/>
      <c r="C422" s="157"/>
      <c r="D422" s="20"/>
      <c r="E422" s="20"/>
      <c r="F422" s="20"/>
      <c r="G422" s="33"/>
      <c r="H422" s="22"/>
      <c r="I422" s="23"/>
      <c r="J422" s="23"/>
      <c r="K422" s="31"/>
    </row>
    <row r="423" spans="2:11">
      <c r="B423" s="30"/>
      <c r="C423" s="155"/>
      <c r="D423" s="31"/>
      <c r="E423" s="31"/>
      <c r="F423" s="31"/>
      <c r="G423" s="31"/>
      <c r="H423" s="32"/>
      <c r="I423" s="32"/>
      <c r="J423" s="32"/>
      <c r="K423" s="31"/>
    </row>
    <row r="424" spans="2:11">
      <c r="B424" s="30"/>
      <c r="C424" s="155"/>
      <c r="D424" s="31"/>
      <c r="E424" s="31"/>
      <c r="F424" s="31"/>
      <c r="G424" s="31"/>
      <c r="H424" s="32"/>
      <c r="I424" s="43"/>
      <c r="J424" s="46"/>
      <c r="K424" s="31"/>
    </row>
    <row r="425" spans="2:11">
      <c r="B425" s="30"/>
      <c r="C425" s="155"/>
      <c r="D425" s="31"/>
      <c r="E425" s="31"/>
      <c r="F425" s="31"/>
      <c r="G425" s="20"/>
      <c r="H425" s="32"/>
      <c r="I425" s="43"/>
      <c r="J425" s="46"/>
      <c r="K425" s="31"/>
    </row>
    <row r="426" spans="2:11">
      <c r="B426" s="30"/>
      <c r="C426" s="155"/>
      <c r="D426" s="31"/>
      <c r="E426" s="31"/>
      <c r="F426" s="31"/>
      <c r="G426" s="31"/>
      <c r="H426" s="32"/>
      <c r="I426" s="32"/>
      <c r="J426" s="32"/>
      <c r="K426" s="31"/>
    </row>
    <row r="427" spans="2:11">
      <c r="B427" s="34"/>
      <c r="C427" s="158"/>
      <c r="D427" s="34"/>
      <c r="E427" s="34"/>
      <c r="F427" s="34"/>
      <c r="G427" s="35"/>
      <c r="H427" s="36"/>
      <c r="I427" s="47"/>
      <c r="J427" s="47"/>
      <c r="K427" s="31"/>
    </row>
    <row r="428" spans="2:11">
      <c r="B428" s="20"/>
      <c r="C428" s="157"/>
      <c r="D428" s="20"/>
      <c r="E428" s="20"/>
      <c r="F428" s="20"/>
      <c r="G428" s="33"/>
      <c r="H428" s="22"/>
      <c r="I428" s="23"/>
      <c r="J428" s="23"/>
      <c r="K428" s="31"/>
    </row>
    <row r="429" spans="2:11">
      <c r="B429" s="20"/>
      <c r="C429" s="157"/>
      <c r="D429" s="20"/>
      <c r="E429" s="20"/>
      <c r="F429" s="20"/>
      <c r="G429" s="33"/>
      <c r="H429" s="22"/>
      <c r="I429" s="23"/>
      <c r="J429" s="23"/>
      <c r="K429" s="31"/>
    </row>
    <row r="430" spans="2:11">
      <c r="B430" s="20"/>
      <c r="C430" s="157"/>
      <c r="D430" s="20"/>
      <c r="E430" s="20"/>
      <c r="F430" s="20"/>
      <c r="G430" s="33"/>
      <c r="H430" s="22"/>
      <c r="I430" s="23"/>
      <c r="J430" s="23"/>
      <c r="K430" s="31"/>
    </row>
    <row r="431" spans="2:11">
      <c r="B431" s="30"/>
      <c r="C431" s="155"/>
      <c r="D431" s="31"/>
      <c r="E431" s="31"/>
      <c r="F431" s="31"/>
      <c r="G431" s="31"/>
      <c r="H431" s="32"/>
      <c r="I431" s="32"/>
      <c r="J431" s="32"/>
      <c r="K431" s="31"/>
    </row>
    <row r="432" spans="2:11">
      <c r="B432" s="30"/>
      <c r="C432" s="155"/>
      <c r="D432" s="31"/>
      <c r="E432" s="31"/>
      <c r="F432" s="31"/>
      <c r="G432" s="31"/>
      <c r="H432" s="32"/>
      <c r="I432" s="43"/>
      <c r="J432" s="46"/>
      <c r="K432" s="31"/>
    </row>
    <row r="433" spans="2:11">
      <c r="B433" s="30"/>
      <c r="C433" s="155"/>
      <c r="D433" s="31"/>
      <c r="E433" s="31"/>
      <c r="F433" s="31"/>
      <c r="G433" s="20"/>
      <c r="H433" s="32"/>
      <c r="I433" s="43"/>
      <c r="J433" s="46"/>
      <c r="K433" s="31"/>
    </row>
    <row r="434" spans="2:11">
      <c r="B434" s="30"/>
      <c r="C434" s="155"/>
      <c r="D434" s="31"/>
      <c r="E434" s="31"/>
      <c r="F434" s="31"/>
      <c r="G434" s="31"/>
      <c r="H434" s="32"/>
      <c r="I434" s="32"/>
      <c r="J434" s="32"/>
      <c r="K434" s="31"/>
    </row>
    <row r="435" spans="2:11">
      <c r="B435" s="30"/>
      <c r="C435" s="155"/>
      <c r="D435" s="31"/>
      <c r="E435" s="31"/>
      <c r="F435" s="31"/>
      <c r="G435" s="31"/>
      <c r="H435" s="32"/>
      <c r="I435" s="32"/>
      <c r="J435" s="32"/>
      <c r="K435" s="31"/>
    </row>
    <row r="436" spans="2:11">
      <c r="B436" s="34"/>
      <c r="C436" s="158"/>
      <c r="D436" s="34"/>
      <c r="E436" s="34"/>
      <c r="F436" s="34"/>
      <c r="G436" s="35"/>
      <c r="H436" s="36"/>
      <c r="I436" s="47"/>
      <c r="J436" s="47"/>
      <c r="K436" s="31"/>
    </row>
    <row r="437" spans="2:11">
      <c r="B437" s="20"/>
      <c r="C437" s="157"/>
      <c r="D437" s="20"/>
      <c r="E437" s="20"/>
      <c r="F437" s="20"/>
      <c r="G437" s="33"/>
      <c r="H437" s="22"/>
      <c r="I437" s="23"/>
      <c r="J437" s="23"/>
      <c r="K437" s="31"/>
    </row>
    <row r="438" spans="2:11">
      <c r="B438" s="20"/>
      <c r="C438" s="157"/>
      <c r="D438" s="20"/>
      <c r="E438" s="20"/>
      <c r="F438" s="20"/>
      <c r="G438" s="33"/>
      <c r="H438" s="22"/>
      <c r="I438" s="23"/>
      <c r="J438" s="23"/>
      <c r="K438" s="31"/>
    </row>
    <row r="439" spans="2:11">
      <c r="B439" s="20"/>
      <c r="C439" s="157"/>
      <c r="D439" s="20"/>
      <c r="E439" s="20"/>
      <c r="F439" s="20"/>
      <c r="G439" s="33"/>
      <c r="H439" s="22"/>
      <c r="I439" s="23"/>
      <c r="J439" s="23"/>
      <c r="K439" s="31"/>
    </row>
    <row r="440" spans="2:11">
      <c r="B440" s="30"/>
      <c r="C440" s="155"/>
      <c r="D440" s="31"/>
      <c r="E440" s="31"/>
      <c r="F440" s="31"/>
      <c r="G440" s="31"/>
      <c r="H440" s="32"/>
      <c r="I440" s="32"/>
      <c r="J440" s="32"/>
      <c r="K440" s="31"/>
    </row>
    <row r="441" spans="2:11">
      <c r="B441" s="30"/>
      <c r="C441" s="155"/>
      <c r="D441" s="31"/>
      <c r="E441" s="31"/>
      <c r="F441" s="31"/>
      <c r="G441" s="31"/>
      <c r="H441" s="32"/>
      <c r="I441" s="43"/>
      <c r="J441" s="46"/>
      <c r="K441" s="31"/>
    </row>
    <row r="442" spans="2:11">
      <c r="B442" s="30"/>
      <c r="C442" s="155"/>
      <c r="D442" s="31"/>
      <c r="E442" s="31"/>
      <c r="F442" s="31"/>
      <c r="G442" s="20"/>
      <c r="H442" s="32"/>
      <c r="I442" s="43"/>
      <c r="J442" s="46"/>
      <c r="K442" s="31"/>
    </row>
    <row r="443" spans="2:11">
      <c r="B443" s="30"/>
      <c r="C443" s="155"/>
      <c r="D443" s="31"/>
      <c r="E443" s="31"/>
      <c r="F443" s="31"/>
      <c r="G443" s="31"/>
      <c r="H443" s="32"/>
      <c r="I443" s="32"/>
      <c r="J443" s="32"/>
      <c r="K443" s="31"/>
    </row>
    <row r="444" spans="2:11">
      <c r="B444" s="34"/>
      <c r="C444" s="158"/>
      <c r="D444" s="34"/>
      <c r="E444" s="34"/>
      <c r="F444" s="34"/>
      <c r="G444" s="35"/>
      <c r="H444" s="36"/>
      <c r="I444" s="47"/>
      <c r="J444" s="47"/>
      <c r="K444" s="31"/>
    </row>
    <row r="445" spans="2:11">
      <c r="B445" s="20"/>
      <c r="C445" s="157"/>
      <c r="D445" s="20"/>
      <c r="E445" s="20"/>
      <c r="F445" s="20"/>
      <c r="G445" s="33"/>
      <c r="H445" s="22"/>
      <c r="I445" s="23"/>
      <c r="J445" s="23"/>
      <c r="K445" s="31"/>
    </row>
    <row r="446" spans="2:11">
      <c r="B446" s="20"/>
      <c r="C446" s="157"/>
      <c r="D446" s="20"/>
      <c r="E446" s="20"/>
      <c r="F446" s="20"/>
      <c r="G446" s="33"/>
      <c r="H446" s="22"/>
      <c r="I446" s="23"/>
      <c r="J446" s="23"/>
      <c r="K446" s="31"/>
    </row>
    <row r="447" spans="2:11">
      <c r="B447" s="20"/>
      <c r="C447" s="157"/>
      <c r="D447" s="20"/>
      <c r="E447" s="20"/>
      <c r="F447" s="20"/>
      <c r="G447" s="33"/>
      <c r="H447" s="22"/>
      <c r="I447" s="23"/>
      <c r="J447" s="23"/>
      <c r="K447" s="31"/>
    </row>
    <row r="448" spans="2:11">
      <c r="B448" s="30"/>
      <c r="C448" s="155"/>
      <c r="D448" s="31"/>
      <c r="E448" s="31"/>
      <c r="F448" s="31"/>
      <c r="G448" s="31"/>
      <c r="H448" s="32"/>
      <c r="I448" s="32"/>
      <c r="J448" s="32"/>
      <c r="K448" s="31"/>
    </row>
    <row r="449" spans="2:11">
      <c r="B449" s="30"/>
      <c r="C449" s="155"/>
      <c r="D449" s="31"/>
      <c r="E449" s="31"/>
      <c r="F449" s="31"/>
      <c r="G449" s="31"/>
      <c r="H449" s="32"/>
      <c r="I449" s="43"/>
      <c r="J449" s="46"/>
      <c r="K449" s="31"/>
    </row>
    <row r="450" spans="2:11">
      <c r="B450" s="30"/>
      <c r="C450" s="155"/>
      <c r="D450" s="31"/>
      <c r="E450" s="31"/>
      <c r="F450" s="31"/>
      <c r="G450" s="20"/>
      <c r="H450" s="32"/>
      <c r="I450" s="43"/>
      <c r="J450" s="46"/>
      <c r="K450" s="31"/>
    </row>
    <row r="451" spans="2:11">
      <c r="B451" s="30"/>
      <c r="C451" s="155"/>
      <c r="D451" s="31"/>
      <c r="E451" s="31"/>
      <c r="F451" s="31"/>
      <c r="G451" s="31"/>
      <c r="H451" s="32"/>
      <c r="I451" s="32"/>
      <c r="J451" s="32"/>
      <c r="K451" s="31"/>
    </row>
    <row r="452" spans="2:11">
      <c r="B452" s="30"/>
      <c r="C452" s="155"/>
      <c r="D452" s="31"/>
      <c r="E452" s="31"/>
      <c r="F452" s="31"/>
      <c r="G452" s="31"/>
      <c r="H452" s="32"/>
      <c r="I452" s="32"/>
      <c r="J452" s="32"/>
      <c r="K452" s="31"/>
    </row>
    <row r="453" spans="2:11">
      <c r="B453" s="34"/>
      <c r="C453" s="158"/>
      <c r="D453" s="34"/>
      <c r="E453" s="34"/>
      <c r="F453" s="34"/>
      <c r="G453" s="35"/>
      <c r="H453" s="36"/>
      <c r="I453" s="47"/>
      <c r="J453" s="47"/>
      <c r="K453" s="31"/>
    </row>
    <row r="454" spans="2:11">
      <c r="B454" s="20"/>
      <c r="C454" s="157"/>
      <c r="D454" s="20"/>
      <c r="E454" s="20"/>
      <c r="F454" s="20"/>
      <c r="G454" s="33"/>
      <c r="H454" s="22"/>
      <c r="I454" s="23"/>
      <c r="J454" s="23"/>
      <c r="K454" s="31"/>
    </row>
    <row r="455" spans="2:11">
      <c r="B455" s="20"/>
      <c r="C455" s="157"/>
      <c r="D455" s="20"/>
      <c r="E455" s="20"/>
      <c r="F455" s="20"/>
      <c r="G455" s="33"/>
      <c r="H455" s="22"/>
      <c r="I455" s="23"/>
      <c r="J455" s="23"/>
      <c r="K455" s="31"/>
    </row>
    <row r="456" spans="2:11">
      <c r="B456" s="20"/>
      <c r="C456" s="157"/>
      <c r="D456" s="20"/>
      <c r="E456" s="20"/>
      <c r="F456" s="20"/>
      <c r="G456" s="33"/>
      <c r="H456" s="22"/>
      <c r="I456" s="23"/>
      <c r="J456" s="23"/>
      <c r="K456" s="31"/>
    </row>
    <row r="457" spans="2:11">
      <c r="B457" s="30"/>
      <c r="C457" s="155"/>
      <c r="D457" s="31"/>
      <c r="E457" s="31"/>
      <c r="F457" s="31"/>
      <c r="G457" s="31"/>
      <c r="H457" s="32"/>
      <c r="I457" s="32"/>
      <c r="J457" s="32"/>
      <c r="K457" s="31"/>
    </row>
    <row r="458" spans="2:11">
      <c r="B458" s="30"/>
      <c r="C458" s="155"/>
      <c r="D458" s="31"/>
      <c r="E458" s="31"/>
      <c r="F458" s="31"/>
      <c r="G458" s="31"/>
      <c r="H458" s="32"/>
      <c r="I458" s="43"/>
      <c r="J458" s="46"/>
      <c r="K458" s="31"/>
    </row>
    <row r="459" spans="2:11">
      <c r="B459" s="30"/>
      <c r="C459" s="155"/>
      <c r="D459" s="31"/>
      <c r="E459" s="31"/>
      <c r="F459" s="31"/>
      <c r="G459" s="20"/>
      <c r="H459" s="32"/>
      <c r="I459" s="43"/>
      <c r="J459" s="46"/>
      <c r="K459" s="31"/>
    </row>
    <row r="460" spans="2:11">
      <c r="B460" s="30"/>
      <c r="C460" s="155"/>
      <c r="D460" s="31"/>
      <c r="E460" s="31"/>
      <c r="F460" s="31"/>
      <c r="G460" s="31"/>
      <c r="H460" s="32"/>
      <c r="I460" s="32"/>
      <c r="J460" s="32"/>
      <c r="K460" s="31"/>
    </row>
    <row r="461" spans="2:11">
      <c r="B461" s="30"/>
      <c r="C461" s="155"/>
      <c r="D461" s="31"/>
      <c r="E461" s="31"/>
      <c r="F461" s="31"/>
      <c r="G461" s="31"/>
      <c r="H461" s="32"/>
      <c r="I461" s="32"/>
      <c r="J461" s="32"/>
      <c r="K461" s="31"/>
    </row>
    <row r="462" spans="2:11">
      <c r="B462" s="34"/>
      <c r="C462" s="158"/>
      <c r="D462" s="34"/>
      <c r="E462" s="34"/>
      <c r="F462" s="34"/>
      <c r="G462" s="35"/>
      <c r="H462" s="36"/>
      <c r="I462" s="47"/>
      <c r="J462" s="47"/>
      <c r="K462" s="31"/>
    </row>
    <row r="463" spans="2:11">
      <c r="B463" s="20"/>
      <c r="C463" s="157"/>
      <c r="D463" s="20"/>
      <c r="E463" s="20"/>
      <c r="F463" s="20"/>
      <c r="G463" s="33"/>
      <c r="H463" s="22"/>
      <c r="I463" s="23"/>
      <c r="J463" s="23"/>
      <c r="K463" s="31"/>
    </row>
    <row r="464" spans="2:11">
      <c r="B464" s="20"/>
      <c r="C464" s="157"/>
      <c r="D464" s="20"/>
      <c r="E464" s="20"/>
      <c r="F464" s="20"/>
      <c r="G464" s="33"/>
      <c r="H464" s="22"/>
      <c r="I464" s="23"/>
      <c r="J464" s="23"/>
      <c r="K464" s="31"/>
    </row>
    <row r="465" spans="2:11">
      <c r="B465" s="20"/>
      <c r="C465" s="157"/>
      <c r="D465" s="20"/>
      <c r="E465" s="20"/>
      <c r="F465" s="20"/>
      <c r="G465" s="33"/>
      <c r="H465" s="22"/>
      <c r="I465" s="23"/>
      <c r="J465" s="23"/>
      <c r="K465" s="31"/>
    </row>
    <row r="466" spans="2:11">
      <c r="B466" s="30"/>
      <c r="C466" s="155"/>
      <c r="D466" s="31"/>
      <c r="E466" s="31"/>
      <c r="F466" s="31"/>
      <c r="G466" s="31"/>
      <c r="H466" s="32"/>
      <c r="I466" s="32"/>
      <c r="J466" s="32"/>
      <c r="K466" s="31"/>
    </row>
    <row r="467" spans="2:11">
      <c r="B467" s="30"/>
      <c r="C467" s="155"/>
      <c r="D467" s="31"/>
      <c r="E467" s="31"/>
      <c r="F467" s="31"/>
      <c r="G467" s="31"/>
      <c r="H467" s="32"/>
      <c r="I467" s="43"/>
      <c r="J467" s="46"/>
      <c r="K467" s="31"/>
    </row>
    <row r="468" spans="2:11">
      <c r="B468" s="30"/>
      <c r="C468" s="155"/>
      <c r="D468" s="31"/>
      <c r="E468" s="31"/>
      <c r="F468" s="31"/>
      <c r="G468" s="20"/>
      <c r="H468" s="32"/>
      <c r="I468" s="43"/>
      <c r="J468" s="46"/>
      <c r="K468" s="31"/>
    </row>
    <row r="469" spans="2:11">
      <c r="B469" s="30"/>
      <c r="C469" s="155"/>
      <c r="D469" s="31"/>
      <c r="E469" s="31"/>
      <c r="F469" s="31"/>
      <c r="G469" s="31"/>
      <c r="H469" s="32"/>
      <c r="I469" s="32"/>
      <c r="J469" s="32"/>
      <c r="K469" s="31"/>
    </row>
    <row r="470" spans="2:11">
      <c r="B470" s="30"/>
      <c r="C470" s="155"/>
      <c r="D470" s="31"/>
      <c r="E470" s="31"/>
      <c r="F470" s="31"/>
      <c r="G470" s="31"/>
      <c r="H470" s="32"/>
      <c r="I470" s="32"/>
      <c r="J470" s="32"/>
      <c r="K470" s="31"/>
    </row>
    <row r="471" spans="2:11">
      <c r="B471" s="34"/>
      <c r="C471" s="158"/>
      <c r="D471" s="34"/>
      <c r="E471" s="34"/>
      <c r="F471" s="34"/>
      <c r="G471" s="35"/>
      <c r="H471" s="36"/>
      <c r="I471" s="47"/>
      <c r="J471" s="47"/>
      <c r="K471" s="31"/>
    </row>
    <row r="472" spans="2:11">
      <c r="B472" s="20"/>
      <c r="C472" s="157"/>
      <c r="D472" s="20"/>
      <c r="E472" s="20"/>
      <c r="F472" s="20"/>
      <c r="G472" s="33"/>
      <c r="H472" s="22"/>
      <c r="I472" s="23"/>
      <c r="J472" s="23"/>
      <c r="K472" s="31"/>
    </row>
    <row r="473" spans="2:11">
      <c r="B473" s="20"/>
      <c r="C473" s="157"/>
      <c r="D473" s="20"/>
      <c r="E473" s="20"/>
      <c r="F473" s="20"/>
      <c r="G473" s="33"/>
      <c r="H473" s="22"/>
      <c r="I473" s="23"/>
      <c r="J473" s="23"/>
      <c r="K473" s="31"/>
    </row>
    <row r="474" spans="2:11">
      <c r="B474" s="20"/>
      <c r="C474" s="157"/>
      <c r="D474" s="20"/>
      <c r="E474" s="20"/>
      <c r="F474" s="20"/>
      <c r="G474" s="33"/>
      <c r="H474" s="22"/>
      <c r="I474" s="23"/>
      <c r="J474" s="23"/>
      <c r="K474" s="31"/>
    </row>
    <row r="475" spans="2:11">
      <c r="B475" s="30"/>
      <c r="C475" s="155"/>
      <c r="D475" s="31"/>
      <c r="E475" s="31"/>
      <c r="F475" s="31"/>
      <c r="G475" s="31"/>
      <c r="H475" s="32"/>
      <c r="I475" s="32"/>
      <c r="J475" s="32"/>
      <c r="K475" s="31"/>
    </row>
    <row r="476" spans="2:11">
      <c r="B476" s="30"/>
      <c r="C476" s="155"/>
      <c r="D476" s="31"/>
      <c r="E476" s="31"/>
      <c r="F476" s="31"/>
      <c r="G476" s="31"/>
      <c r="H476" s="32"/>
      <c r="I476" s="43"/>
      <c r="J476" s="46"/>
      <c r="K476" s="31"/>
    </row>
    <row r="477" spans="2:11">
      <c r="B477" s="30"/>
      <c r="C477" s="155"/>
      <c r="D477" s="31"/>
      <c r="E477" s="31"/>
      <c r="F477" s="31"/>
      <c r="G477" s="20"/>
      <c r="H477" s="32"/>
      <c r="I477" s="43"/>
      <c r="J477" s="46"/>
      <c r="K477" s="31"/>
    </row>
    <row r="478" spans="2:11">
      <c r="B478" s="30"/>
      <c r="C478" s="155"/>
      <c r="D478" s="31"/>
      <c r="E478" s="31"/>
      <c r="F478" s="31"/>
      <c r="G478" s="31"/>
      <c r="H478" s="32"/>
      <c r="I478" s="32"/>
      <c r="J478" s="32"/>
      <c r="K478" s="31"/>
    </row>
    <row r="479" spans="2:11">
      <c r="B479" s="34"/>
      <c r="C479" s="158"/>
      <c r="D479" s="34"/>
      <c r="E479" s="34"/>
      <c r="F479" s="34"/>
      <c r="G479" s="35"/>
      <c r="H479" s="36"/>
      <c r="I479" s="47"/>
      <c r="J479" s="47"/>
      <c r="K479" s="31"/>
    </row>
    <row r="480" spans="2:11">
      <c r="B480" s="20"/>
      <c r="C480" s="157"/>
      <c r="D480" s="20"/>
      <c r="E480" s="20"/>
      <c r="F480" s="20"/>
      <c r="G480" s="33"/>
      <c r="H480" s="22"/>
      <c r="I480" s="23"/>
      <c r="J480" s="23"/>
      <c r="K480" s="31"/>
    </row>
    <row r="481" spans="2:11">
      <c r="B481" s="20"/>
      <c r="C481" s="157"/>
      <c r="D481" s="20"/>
      <c r="E481" s="20"/>
      <c r="F481" s="20"/>
      <c r="G481" s="33"/>
      <c r="H481" s="22"/>
      <c r="I481" s="23"/>
      <c r="J481" s="23"/>
      <c r="K481" s="31"/>
    </row>
    <row r="482" spans="2:11">
      <c r="B482" s="20"/>
      <c r="C482" s="157"/>
      <c r="D482" s="20"/>
      <c r="E482" s="20"/>
      <c r="F482" s="20"/>
      <c r="G482" s="33"/>
      <c r="H482" s="22"/>
      <c r="I482" s="23"/>
      <c r="J482" s="23"/>
      <c r="K482" s="31"/>
    </row>
    <row r="483" spans="2:11">
      <c r="B483" s="30"/>
      <c r="C483" s="155"/>
      <c r="D483" s="31"/>
      <c r="E483" s="31"/>
      <c r="F483" s="31"/>
      <c r="G483" s="31"/>
      <c r="H483" s="32"/>
      <c r="I483" s="32"/>
      <c r="J483" s="32"/>
      <c r="K483" s="31"/>
    </row>
    <row r="484" spans="2:11">
      <c r="B484" s="30"/>
      <c r="C484" s="155"/>
      <c r="D484" s="31"/>
      <c r="E484" s="31"/>
      <c r="F484" s="31"/>
      <c r="G484" s="31"/>
      <c r="H484" s="32"/>
      <c r="I484" s="43"/>
      <c r="J484" s="46"/>
      <c r="K484" s="31"/>
    </row>
    <row r="485" spans="2:11">
      <c r="B485" s="30"/>
      <c r="C485" s="155"/>
      <c r="D485" s="31"/>
      <c r="E485" s="31"/>
      <c r="F485" s="31"/>
      <c r="G485" s="20"/>
      <c r="H485" s="32"/>
      <c r="I485" s="43"/>
      <c r="J485" s="46"/>
      <c r="K485" s="31"/>
    </row>
    <row r="486" spans="2:11">
      <c r="B486" s="159"/>
      <c r="C486" s="160"/>
      <c r="D486" s="14"/>
      <c r="E486" s="14"/>
      <c r="F486" s="14"/>
      <c r="G486" s="14"/>
      <c r="H486" s="14"/>
      <c r="I486" s="14"/>
      <c r="J486" s="14"/>
    </row>
    <row r="487" spans="2:11">
      <c r="B487" s="161"/>
      <c r="C487" s="161"/>
      <c r="D487" s="6"/>
      <c r="H487" s="6"/>
      <c r="I487" s="6"/>
      <c r="J487" s="6"/>
    </row>
    <row r="494" spans="2:11">
      <c r="I494" s="48"/>
      <c r="J494" s="48"/>
    </row>
    <row r="495" spans="2:11">
      <c r="I495" s="48"/>
      <c r="J495" s="48"/>
    </row>
    <row r="496" spans="2:11">
      <c r="I496" s="48"/>
      <c r="J496" s="48"/>
    </row>
  </sheetData>
  <mergeCells count="5">
    <mergeCell ref="C16:J16"/>
    <mergeCell ref="A1:K1"/>
    <mergeCell ref="C8:J8"/>
    <mergeCell ref="C25:J25"/>
    <mergeCell ref="C33:J33"/>
  </mergeCells>
  <hyperlinks>
    <hyperlink ref="E28" r:id="rId1" xr:uid="{74A38A50-4BDE-4449-9EEA-5EE911887A74}"/>
    <hyperlink ref="E36" r:id="rId2" display="ajuda-amazon@amazon.com.br" xr:uid="{B04C7ED3-6D63-48A9-B96B-809C845BCF9B}"/>
  </hyperlinks>
  <pageMargins left="0.51181102362204722" right="0.51181102362204722" top="0.98425196850393704" bottom="0.78740157480314965" header="0.31496062992125984" footer="0.31496062992125984"/>
  <pageSetup paperSize="9" scale="65" fitToHeight="0" orientation="landscape" r:id="rId3"/>
  <headerFooter>
    <oddHeader>&amp;C&amp;G</oddHeader>
    <oddFooter>&amp;L&amp;G&amp;CPágina &amp;P de &amp;N&amp;R_______________________________________
Lorena Araújo Silva
Eng. Civil CREA 1015611540D -GO</oddFooter>
  </headerFooter>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9F35-B02C-4C94-A9B9-70D31D60DB42}">
  <sheetPr>
    <pageSetUpPr fitToPage="1"/>
  </sheetPr>
  <dimension ref="A1:I189"/>
  <sheetViews>
    <sheetView workbookViewId="0">
      <selection activeCell="F11" sqref="F11"/>
    </sheetView>
  </sheetViews>
  <sheetFormatPr defaultRowHeight="14.4"/>
  <cols>
    <col min="1" max="1" width="12.6640625" customWidth="1"/>
    <col min="2" max="2" width="11.44140625" customWidth="1"/>
    <col min="3" max="3" width="11.109375" bestFit="1" customWidth="1"/>
    <col min="4" max="4" width="63.5546875" customWidth="1"/>
    <col min="5" max="5" width="7.109375" bestFit="1" customWidth="1"/>
    <col min="6" max="6" width="11.33203125" customWidth="1"/>
    <col min="7" max="7" width="13.44140625" bestFit="1" customWidth="1"/>
    <col min="8" max="8" width="8.109375" bestFit="1" customWidth="1"/>
  </cols>
  <sheetData>
    <row r="1" spans="1:8" ht="16.2" thickBot="1">
      <c r="A1" s="463" t="s">
        <v>2484</v>
      </c>
      <c r="B1" s="464"/>
      <c r="C1" s="464"/>
      <c r="D1" s="464"/>
      <c r="E1" s="464"/>
      <c r="F1" s="464"/>
      <c r="G1" s="464"/>
      <c r="H1" s="465"/>
    </row>
    <row r="2" spans="1:8" ht="16.2" thickBot="1">
      <c r="A2" s="300"/>
      <c r="B2" s="300"/>
      <c r="C2" s="300"/>
      <c r="D2" s="301"/>
      <c r="E2" s="300"/>
      <c r="F2" s="338"/>
      <c r="G2" s="300"/>
      <c r="H2" s="300"/>
    </row>
    <row r="3" spans="1:8">
      <c r="A3" s="303" t="s">
        <v>1</v>
      </c>
      <c r="B3" s="466" t="s">
        <v>2408</v>
      </c>
      <c r="C3" s="466"/>
      <c r="D3" s="466"/>
      <c r="E3" s="466"/>
      <c r="F3" s="466"/>
      <c r="G3" s="466"/>
      <c r="H3" s="467"/>
    </row>
    <row r="4" spans="1:8">
      <c r="A4" s="304" t="s">
        <v>2</v>
      </c>
      <c r="B4" s="491" t="s">
        <v>2387</v>
      </c>
      <c r="C4" s="491"/>
      <c r="D4" s="491"/>
      <c r="E4" s="491"/>
      <c r="F4" s="491"/>
      <c r="G4" s="491"/>
      <c r="H4" s="468"/>
    </row>
    <row r="5" spans="1:8" ht="15" thickBot="1">
      <c r="A5" s="305" t="s">
        <v>2457</v>
      </c>
      <c r="B5" s="469">
        <v>45084</v>
      </c>
      <c r="C5" s="469"/>
      <c r="D5" s="469"/>
      <c r="E5" s="469"/>
      <c r="F5" s="469"/>
      <c r="G5" s="469"/>
      <c r="H5" s="470"/>
    </row>
    <row r="6" spans="1:8">
      <c r="A6" s="306"/>
      <c r="B6" s="307"/>
      <c r="C6" s="307"/>
      <c r="D6" s="308"/>
      <c r="E6" s="307"/>
      <c r="F6" s="339"/>
      <c r="G6" s="307"/>
      <c r="H6" s="307"/>
    </row>
    <row r="7" spans="1:8">
      <c r="A7" s="309" t="s">
        <v>1988</v>
      </c>
      <c r="B7" s="310"/>
      <c r="C7" s="310"/>
      <c r="D7" s="308"/>
      <c r="E7" s="307"/>
      <c r="F7" s="339"/>
      <c r="G7" s="307"/>
      <c r="H7" s="307"/>
    </row>
    <row r="8" spans="1:8" ht="15.6">
      <c r="A8" s="311" t="s">
        <v>2469</v>
      </c>
      <c r="B8" s="312"/>
      <c r="C8" s="313"/>
      <c r="D8" s="308"/>
      <c r="E8" s="307"/>
      <c r="F8" s="339"/>
      <c r="G8" s="307"/>
      <c r="H8" s="307"/>
    </row>
    <row r="9" spans="1:8" ht="15">
      <c r="A9" s="311" t="s">
        <v>2458</v>
      </c>
      <c r="B9" s="314"/>
      <c r="C9" s="313"/>
      <c r="D9" s="308"/>
      <c r="E9" s="307"/>
      <c r="F9" s="471"/>
      <c r="G9" s="471"/>
      <c r="H9" s="316"/>
    </row>
    <row r="10" spans="1:8" ht="15">
      <c r="A10" s="311"/>
      <c r="B10" s="314"/>
      <c r="C10" s="313"/>
      <c r="D10" s="308"/>
      <c r="E10" s="307"/>
      <c r="F10" s="340"/>
      <c r="G10" s="315"/>
      <c r="H10" s="316"/>
    </row>
    <row r="11" spans="1:8" ht="15">
      <c r="A11" s="309" t="s">
        <v>1990</v>
      </c>
      <c r="B11" s="314"/>
      <c r="C11" s="313"/>
      <c r="D11" s="308"/>
      <c r="E11" s="307"/>
      <c r="F11" s="340"/>
      <c r="G11" s="315"/>
      <c r="H11" s="316"/>
    </row>
    <row r="12" spans="1:8" ht="15">
      <c r="A12" s="311" t="s">
        <v>2470</v>
      </c>
      <c r="B12" s="314"/>
      <c r="C12" s="313"/>
      <c r="D12" s="308"/>
      <c r="E12" s="307"/>
      <c r="F12" s="340"/>
      <c r="G12" s="315"/>
      <c r="H12" s="316"/>
    </row>
    <row r="13" spans="1:8" ht="15">
      <c r="A13" s="311" t="s">
        <v>2471</v>
      </c>
      <c r="B13" s="319"/>
      <c r="C13" s="313"/>
      <c r="D13" s="308"/>
      <c r="E13" s="307"/>
      <c r="F13" s="471"/>
      <c r="G13" s="471"/>
      <c r="H13" s="320"/>
    </row>
    <row r="14" spans="1:8">
      <c r="A14" s="487"/>
      <c r="B14" s="488"/>
      <c r="C14" s="488"/>
      <c r="D14" s="488"/>
      <c r="E14" s="488"/>
      <c r="F14" s="488"/>
      <c r="G14" s="488"/>
      <c r="H14" s="488"/>
    </row>
    <row r="15" spans="1:8">
      <c r="A15" s="345" t="s">
        <v>2485</v>
      </c>
      <c r="B15" s="345" t="s">
        <v>2460</v>
      </c>
      <c r="C15" s="345" t="s">
        <v>2461</v>
      </c>
      <c r="D15" s="346" t="s">
        <v>2462</v>
      </c>
      <c r="E15" s="347" t="s">
        <v>2147</v>
      </c>
      <c r="F15" s="348" t="s">
        <v>2463</v>
      </c>
      <c r="G15" s="348" t="s">
        <v>2464</v>
      </c>
      <c r="H15" s="348" t="s">
        <v>2022</v>
      </c>
    </row>
    <row r="16" spans="1:8" ht="26.4">
      <c r="A16" s="358" t="s">
        <v>2486</v>
      </c>
      <c r="B16" s="358" t="s">
        <v>2599</v>
      </c>
      <c r="C16" s="358" t="s">
        <v>2487</v>
      </c>
      <c r="D16" s="357" t="s">
        <v>2488</v>
      </c>
      <c r="E16" s="358" t="s">
        <v>2144</v>
      </c>
      <c r="F16" s="359">
        <v>1</v>
      </c>
      <c r="G16" s="360">
        <f>H16</f>
        <v>59.05</v>
      </c>
      <c r="H16" s="360">
        <f>ROUND((SUM(H17:H18)),2)</f>
        <v>59.05</v>
      </c>
    </row>
    <row r="17" spans="1:9" ht="26.4">
      <c r="A17" s="352" t="s">
        <v>2489</v>
      </c>
      <c r="B17" s="352" t="s">
        <v>2490</v>
      </c>
      <c r="C17" s="352" t="s">
        <v>2601</v>
      </c>
      <c r="D17" s="353" t="s">
        <v>2492</v>
      </c>
      <c r="E17" s="354" t="s">
        <v>2142</v>
      </c>
      <c r="F17" s="355">
        <v>1.615</v>
      </c>
      <c r="G17" s="356">
        <v>19.27</v>
      </c>
      <c r="H17" s="356">
        <f>F17*G17</f>
        <v>31.12105</v>
      </c>
    </row>
    <row r="18" spans="1:9" ht="26.4">
      <c r="A18" s="352" t="s">
        <v>2489</v>
      </c>
      <c r="B18" s="352" t="s">
        <v>2493</v>
      </c>
      <c r="C18" s="352" t="s">
        <v>2601</v>
      </c>
      <c r="D18" s="353" t="s">
        <v>2494</v>
      </c>
      <c r="E18" s="354" t="s">
        <v>2142</v>
      </c>
      <c r="F18" s="355">
        <v>2.4220000000000002</v>
      </c>
      <c r="G18" s="356">
        <v>11.53</v>
      </c>
      <c r="H18" s="356">
        <f>F18*G18</f>
        <v>27.925660000000001</v>
      </c>
    </row>
    <row r="19" spans="1:9">
      <c r="A19" s="341"/>
      <c r="B19" s="341"/>
      <c r="C19" s="341"/>
      <c r="D19" s="341"/>
      <c r="E19" s="341"/>
      <c r="F19" s="489" t="s">
        <v>2495</v>
      </c>
      <c r="G19" s="489"/>
      <c r="H19" s="342">
        <f>H16*1.2592</f>
        <v>74.355760000000004</v>
      </c>
    </row>
    <row r="20" spans="1:9">
      <c r="A20" s="490" t="s">
        <v>2496</v>
      </c>
      <c r="B20" s="490"/>
      <c r="C20" s="490"/>
      <c r="D20" s="490"/>
      <c r="E20" s="490"/>
      <c r="F20" s="490"/>
      <c r="G20" s="490"/>
      <c r="H20" s="490"/>
    </row>
    <row r="21" spans="1:9" ht="15" thickBot="1">
      <c r="A21" s="492" t="s">
        <v>2497</v>
      </c>
      <c r="B21" s="492"/>
      <c r="C21" s="492"/>
      <c r="D21" s="492"/>
      <c r="E21" s="492"/>
      <c r="F21" s="492"/>
      <c r="G21" s="492"/>
      <c r="H21" s="492"/>
    </row>
    <row r="22" spans="1:9" ht="15" thickTop="1">
      <c r="A22" s="343"/>
      <c r="B22" s="343"/>
      <c r="C22" s="343"/>
      <c r="D22" s="343"/>
      <c r="E22" s="343"/>
      <c r="F22" s="343"/>
      <c r="G22" s="343"/>
      <c r="H22" s="343"/>
    </row>
    <row r="23" spans="1:9">
      <c r="A23" s="345" t="s">
        <v>2498</v>
      </c>
      <c r="B23" s="345" t="s">
        <v>2460</v>
      </c>
      <c r="C23" s="345" t="s">
        <v>2461</v>
      </c>
      <c r="D23" s="346" t="s">
        <v>2462</v>
      </c>
      <c r="E23" s="347" t="s">
        <v>2147</v>
      </c>
      <c r="F23" s="348" t="s">
        <v>2463</v>
      </c>
      <c r="G23" s="348" t="s">
        <v>2464</v>
      </c>
      <c r="H23" s="348" t="s">
        <v>2022</v>
      </c>
    </row>
    <row r="24" spans="1:9" ht="26.4">
      <c r="A24" s="358" t="s">
        <v>2486</v>
      </c>
      <c r="B24" s="358" t="s">
        <v>2600</v>
      </c>
      <c r="C24" s="358" t="s">
        <v>2487</v>
      </c>
      <c r="D24" s="357" t="s">
        <v>2286</v>
      </c>
      <c r="E24" s="358" t="s">
        <v>1995</v>
      </c>
      <c r="F24" s="359">
        <v>1</v>
      </c>
      <c r="G24" s="360">
        <f>H24</f>
        <v>27.663300000000003</v>
      </c>
      <c r="H24" s="360">
        <f>SUM(H25:H27)</f>
        <v>27.663300000000003</v>
      </c>
    </row>
    <row r="25" spans="1:9" ht="26.4">
      <c r="A25" s="354" t="s">
        <v>2489</v>
      </c>
      <c r="B25" s="354" t="s">
        <v>2490</v>
      </c>
      <c r="C25" s="354" t="s">
        <v>2601</v>
      </c>
      <c r="D25" s="353" t="s">
        <v>2492</v>
      </c>
      <c r="E25" s="354" t="s">
        <v>2142</v>
      </c>
      <c r="F25" s="355">
        <v>1.1000000000000001</v>
      </c>
      <c r="G25" s="356">
        <v>19.27</v>
      </c>
      <c r="H25" s="356">
        <f t="shared" ref="H25:H27" si="0">F25*G25</f>
        <v>21.197000000000003</v>
      </c>
      <c r="I25" s="451"/>
    </row>
    <row r="26" spans="1:9" ht="26.4">
      <c r="A26" s="354" t="s">
        <v>2489</v>
      </c>
      <c r="B26" s="354" t="s">
        <v>2493</v>
      </c>
      <c r="C26" s="354" t="s">
        <v>2601</v>
      </c>
      <c r="D26" s="353" t="s">
        <v>2494</v>
      </c>
      <c r="E26" s="354" t="s">
        <v>2142</v>
      </c>
      <c r="F26" s="355">
        <v>0.55000000000000004</v>
      </c>
      <c r="G26" s="356">
        <v>11.53</v>
      </c>
      <c r="H26" s="356">
        <f t="shared" si="0"/>
        <v>6.3414999999999999</v>
      </c>
    </row>
    <row r="27" spans="1:9" ht="26.4">
      <c r="A27" s="354" t="s">
        <v>2489</v>
      </c>
      <c r="B27" s="354" t="s">
        <v>2499</v>
      </c>
      <c r="C27" s="354" t="s">
        <v>2601</v>
      </c>
      <c r="D27" s="353" t="s">
        <v>2500</v>
      </c>
      <c r="E27" s="354" t="s">
        <v>2145</v>
      </c>
      <c r="F27" s="355">
        <v>0.01</v>
      </c>
      <c r="G27" s="356">
        <v>12.48</v>
      </c>
      <c r="H27" s="356">
        <f t="shared" si="0"/>
        <v>0.12480000000000001</v>
      </c>
    </row>
    <row r="28" spans="1:9">
      <c r="A28" s="341"/>
      <c r="B28" s="341"/>
      <c r="C28" s="341"/>
      <c r="D28" s="341"/>
      <c r="E28" s="341"/>
      <c r="F28" s="489" t="s">
        <v>2495</v>
      </c>
      <c r="G28" s="489"/>
      <c r="H28" s="342">
        <f>H24*1.2592</f>
        <v>34.833627360000008</v>
      </c>
    </row>
    <row r="29" spans="1:9">
      <c r="A29" s="490" t="s">
        <v>2496</v>
      </c>
      <c r="B29" s="490"/>
      <c r="C29" s="490"/>
      <c r="D29" s="490"/>
      <c r="E29" s="490"/>
      <c r="F29" s="490"/>
      <c r="G29" s="490"/>
      <c r="H29" s="490"/>
    </row>
    <row r="30" spans="1:9" ht="15" thickBot="1">
      <c r="A30" s="492" t="s">
        <v>2501</v>
      </c>
      <c r="B30" s="492"/>
      <c r="C30" s="492"/>
      <c r="D30" s="492"/>
      <c r="E30" s="492"/>
      <c r="F30" s="492"/>
      <c r="G30" s="492"/>
      <c r="H30" s="492"/>
    </row>
    <row r="31" spans="1:9" ht="15" thickTop="1">
      <c r="A31" s="343"/>
      <c r="B31" s="343"/>
      <c r="C31" s="343"/>
      <c r="D31" s="343"/>
      <c r="E31" s="343"/>
      <c r="F31" s="343"/>
      <c r="G31" s="343"/>
      <c r="H31" s="343"/>
    </row>
    <row r="32" spans="1:9">
      <c r="A32" s="345" t="s">
        <v>2502</v>
      </c>
      <c r="B32" s="345" t="s">
        <v>2460</v>
      </c>
      <c r="C32" s="345" t="s">
        <v>2461</v>
      </c>
      <c r="D32" s="346" t="s">
        <v>2462</v>
      </c>
      <c r="E32" s="347" t="s">
        <v>2147</v>
      </c>
      <c r="F32" s="348" t="s">
        <v>2463</v>
      </c>
      <c r="G32" s="348" t="s">
        <v>2464</v>
      </c>
      <c r="H32" s="348" t="s">
        <v>2022</v>
      </c>
    </row>
    <row r="33" spans="1:8" ht="26.4">
      <c r="A33" s="358" t="s">
        <v>2486</v>
      </c>
      <c r="B33" s="358" t="s">
        <v>2204</v>
      </c>
      <c r="C33" s="358" t="s">
        <v>2487</v>
      </c>
      <c r="D33" s="357" t="s">
        <v>2503</v>
      </c>
      <c r="E33" s="358" t="s">
        <v>2144</v>
      </c>
      <c r="F33" s="359">
        <v>1</v>
      </c>
      <c r="G33" s="360">
        <f>H33</f>
        <v>17.22</v>
      </c>
      <c r="H33" s="360">
        <f>ROUND((SUM(H34:H35)),2)</f>
        <v>17.22</v>
      </c>
    </row>
    <row r="34" spans="1:8" ht="26.4">
      <c r="A34" s="352" t="s">
        <v>2489</v>
      </c>
      <c r="B34" s="352" t="s">
        <v>2490</v>
      </c>
      <c r="C34" s="352" t="s">
        <v>2601</v>
      </c>
      <c r="D34" s="353" t="s">
        <v>2492</v>
      </c>
      <c r="E34" s="352" t="s">
        <v>2142</v>
      </c>
      <c r="F34" s="362">
        <v>0.128</v>
      </c>
      <c r="G34" s="363">
        <v>19.27</v>
      </c>
      <c r="H34" s="356">
        <f>F34*G34</f>
        <v>2.4665599999999999</v>
      </c>
    </row>
    <row r="35" spans="1:8" ht="26.4">
      <c r="A35" s="352" t="s">
        <v>2489</v>
      </c>
      <c r="B35" s="352" t="s">
        <v>2493</v>
      </c>
      <c r="C35" s="352" t="s">
        <v>2601</v>
      </c>
      <c r="D35" s="353" t="s">
        <v>2494</v>
      </c>
      <c r="E35" s="352" t="s">
        <v>2142</v>
      </c>
      <c r="F35" s="362">
        <v>1.28</v>
      </c>
      <c r="G35" s="356">
        <v>11.53</v>
      </c>
      <c r="H35" s="356">
        <f t="shared" ref="H35" si="1">F35*G35</f>
        <v>14.7584</v>
      </c>
    </row>
    <row r="36" spans="1:8">
      <c r="A36" s="341"/>
      <c r="B36" s="341"/>
      <c r="C36" s="341"/>
      <c r="D36" s="341"/>
      <c r="E36" s="341"/>
      <c r="F36" s="489" t="s">
        <v>2495</v>
      </c>
      <c r="G36" s="489"/>
      <c r="H36" s="342">
        <f>H33*1.2592</f>
        <v>21.683423999999999</v>
      </c>
    </row>
    <row r="37" spans="1:8">
      <c r="A37" s="490" t="s">
        <v>2496</v>
      </c>
      <c r="B37" s="490"/>
      <c r="C37" s="490"/>
      <c r="D37" s="490"/>
      <c r="E37" s="490"/>
      <c r="F37" s="490"/>
      <c r="G37" s="490"/>
      <c r="H37" s="490"/>
    </row>
    <row r="38" spans="1:8" ht="15" thickBot="1">
      <c r="A38" s="492" t="s">
        <v>2504</v>
      </c>
      <c r="B38" s="492"/>
      <c r="C38" s="492"/>
      <c r="D38" s="492"/>
      <c r="E38" s="492"/>
      <c r="F38" s="492"/>
      <c r="G38" s="492"/>
      <c r="H38" s="492"/>
    </row>
    <row r="39" spans="1:8" ht="15" thickTop="1">
      <c r="A39" s="343"/>
      <c r="B39" s="343"/>
      <c r="C39" s="343"/>
      <c r="D39" s="343"/>
      <c r="E39" s="343"/>
      <c r="F39" s="343"/>
      <c r="G39" s="343"/>
      <c r="H39" s="343"/>
    </row>
    <row r="40" spans="1:8">
      <c r="A40" s="345" t="s">
        <v>2505</v>
      </c>
      <c r="B40" s="345" t="s">
        <v>2460</v>
      </c>
      <c r="C40" s="345" t="s">
        <v>2461</v>
      </c>
      <c r="D40" s="346" t="s">
        <v>2462</v>
      </c>
      <c r="E40" s="347" t="s">
        <v>2147</v>
      </c>
      <c r="F40" s="348" t="s">
        <v>2463</v>
      </c>
      <c r="G40" s="348" t="s">
        <v>2464</v>
      </c>
      <c r="H40" s="348" t="s">
        <v>2022</v>
      </c>
    </row>
    <row r="41" spans="1:8" ht="26.4">
      <c r="A41" s="358" t="s">
        <v>2486</v>
      </c>
      <c r="B41" s="358" t="s">
        <v>2602</v>
      </c>
      <c r="C41" s="358" t="s">
        <v>2487</v>
      </c>
      <c r="D41" s="357" t="s">
        <v>2239</v>
      </c>
      <c r="E41" s="358" t="s">
        <v>2144</v>
      </c>
      <c r="F41" s="359">
        <v>1</v>
      </c>
      <c r="G41" s="360">
        <f>H41</f>
        <v>10.6</v>
      </c>
      <c r="H41" s="360">
        <f>ROUND((SUM(H42:H43)),2)</f>
        <v>10.6</v>
      </c>
    </row>
    <row r="42" spans="1:8" ht="26.4">
      <c r="A42" s="352" t="s">
        <v>2489</v>
      </c>
      <c r="B42" s="352" t="s">
        <v>2490</v>
      </c>
      <c r="C42" s="352" t="s">
        <v>2601</v>
      </c>
      <c r="D42" s="353" t="s">
        <v>2492</v>
      </c>
      <c r="E42" s="352" t="s">
        <v>2142</v>
      </c>
      <c r="F42" s="362">
        <v>0.34799999999999998</v>
      </c>
      <c r="G42" s="363">
        <v>19.27</v>
      </c>
      <c r="H42" s="356">
        <f t="shared" ref="H42:H43" si="2">F42*G42</f>
        <v>6.7059599999999993</v>
      </c>
    </row>
    <row r="43" spans="1:8" ht="26.4">
      <c r="A43" s="352" t="s">
        <v>2489</v>
      </c>
      <c r="B43" s="352" t="s">
        <v>2493</v>
      </c>
      <c r="C43" s="352" t="s">
        <v>2601</v>
      </c>
      <c r="D43" s="353" t="s">
        <v>2494</v>
      </c>
      <c r="E43" s="352" t="s">
        <v>2142</v>
      </c>
      <c r="F43" s="362">
        <v>0.33800000000000002</v>
      </c>
      <c r="G43" s="356">
        <v>11.53</v>
      </c>
      <c r="H43" s="356">
        <f t="shared" si="2"/>
        <v>3.8971399999999998</v>
      </c>
    </row>
    <row r="44" spans="1:8">
      <c r="A44" s="341"/>
      <c r="B44" s="341"/>
      <c r="C44" s="341"/>
      <c r="D44" s="341"/>
      <c r="E44" s="341"/>
      <c r="F44" s="489" t="s">
        <v>2495</v>
      </c>
      <c r="G44" s="489"/>
      <c r="H44" s="342">
        <f>H41*1.2592</f>
        <v>13.347520000000001</v>
      </c>
    </row>
    <row r="45" spans="1:8">
      <c r="A45" s="490" t="s">
        <v>2496</v>
      </c>
      <c r="B45" s="490"/>
      <c r="C45" s="490"/>
      <c r="D45" s="490"/>
      <c r="E45" s="490"/>
      <c r="F45" s="490"/>
      <c r="G45" s="490"/>
      <c r="H45" s="490"/>
    </row>
    <row r="46" spans="1:8" ht="15" thickBot="1">
      <c r="A46" s="492" t="s">
        <v>2506</v>
      </c>
      <c r="B46" s="492"/>
      <c r="C46" s="492"/>
      <c r="D46" s="492"/>
      <c r="E46" s="492"/>
      <c r="F46" s="492"/>
      <c r="G46" s="492"/>
      <c r="H46" s="492"/>
    </row>
    <row r="47" spans="1:8" ht="15" thickTop="1">
      <c r="A47" s="343"/>
      <c r="B47" s="343"/>
      <c r="C47" s="343"/>
      <c r="D47" s="343"/>
      <c r="E47" s="343"/>
      <c r="F47" s="343"/>
      <c r="G47" s="343"/>
      <c r="H47" s="343"/>
    </row>
    <row r="48" spans="1:8">
      <c r="A48" s="345" t="s">
        <v>2507</v>
      </c>
      <c r="B48" s="345" t="s">
        <v>2460</v>
      </c>
      <c r="C48" s="345" t="s">
        <v>2461</v>
      </c>
      <c r="D48" s="346" t="s">
        <v>2462</v>
      </c>
      <c r="E48" s="347" t="s">
        <v>2147</v>
      </c>
      <c r="F48" s="348" t="s">
        <v>2463</v>
      </c>
      <c r="G48" s="348" t="s">
        <v>2464</v>
      </c>
      <c r="H48" s="348" t="s">
        <v>2022</v>
      </c>
    </row>
    <row r="49" spans="1:8" ht="26.4">
      <c r="A49" s="358" t="s">
        <v>2486</v>
      </c>
      <c r="B49" s="358" t="s">
        <v>2603</v>
      </c>
      <c r="C49" s="358" t="s">
        <v>2487</v>
      </c>
      <c r="D49" s="357" t="s">
        <v>2230</v>
      </c>
      <c r="E49" s="358" t="s">
        <v>2144</v>
      </c>
      <c r="F49" s="359">
        <v>1</v>
      </c>
      <c r="G49" s="360">
        <f>H49</f>
        <v>4.97</v>
      </c>
      <c r="H49" s="360">
        <f>ROUND((SUM(H50:H51)),2)</f>
        <v>4.97</v>
      </c>
    </row>
    <row r="50" spans="1:8" ht="26.4">
      <c r="A50" s="352" t="s">
        <v>2489</v>
      </c>
      <c r="B50" s="352" t="s">
        <v>2493</v>
      </c>
      <c r="C50" s="352" t="s">
        <v>2601</v>
      </c>
      <c r="D50" s="353" t="s">
        <v>2494</v>
      </c>
      <c r="E50" s="352" t="s">
        <v>2142</v>
      </c>
      <c r="F50" s="362">
        <v>0.2329</v>
      </c>
      <c r="G50" s="356">
        <v>11.53</v>
      </c>
      <c r="H50" s="356">
        <f t="shared" ref="H50:H51" si="3">F50*G50</f>
        <v>2.6853369999999996</v>
      </c>
    </row>
    <row r="51" spans="1:8" ht="26.4">
      <c r="A51" s="352" t="s">
        <v>2489</v>
      </c>
      <c r="B51" s="352" t="s">
        <v>2508</v>
      </c>
      <c r="C51" s="352" t="s">
        <v>2601</v>
      </c>
      <c r="D51" s="353" t="s">
        <v>2509</v>
      </c>
      <c r="E51" s="352" t="s">
        <v>2142</v>
      </c>
      <c r="F51" s="362">
        <v>0.1186</v>
      </c>
      <c r="G51" s="363">
        <v>19.27</v>
      </c>
      <c r="H51" s="356">
        <f t="shared" si="3"/>
        <v>2.2854220000000001</v>
      </c>
    </row>
    <row r="52" spans="1:8">
      <c r="A52" s="341"/>
      <c r="B52" s="341"/>
      <c r="C52" s="341"/>
      <c r="D52" s="341"/>
      <c r="E52" s="341"/>
      <c r="F52" s="489" t="s">
        <v>2495</v>
      </c>
      <c r="G52" s="489"/>
      <c r="H52" s="342">
        <f>H49*1.2592</f>
        <v>6.2582240000000002</v>
      </c>
    </row>
    <row r="53" spans="1:8">
      <c r="A53" s="490" t="s">
        <v>2496</v>
      </c>
      <c r="B53" s="490"/>
      <c r="C53" s="490"/>
      <c r="D53" s="490"/>
      <c r="E53" s="490"/>
      <c r="F53" s="490"/>
      <c r="G53" s="490"/>
      <c r="H53" s="490"/>
    </row>
    <row r="54" spans="1:8" ht="15" thickBot="1">
      <c r="A54" s="492" t="s">
        <v>2510</v>
      </c>
      <c r="B54" s="492"/>
      <c r="C54" s="492"/>
      <c r="D54" s="492"/>
      <c r="E54" s="492"/>
      <c r="F54" s="492"/>
      <c r="G54" s="492"/>
      <c r="H54" s="492"/>
    </row>
    <row r="55" spans="1:8" ht="15" thickTop="1">
      <c r="A55" s="343"/>
      <c r="B55" s="343"/>
      <c r="C55" s="343"/>
      <c r="D55" s="343"/>
      <c r="E55" s="343"/>
      <c r="F55" s="343"/>
      <c r="G55" s="343"/>
      <c r="H55" s="343"/>
    </row>
    <row r="56" spans="1:8">
      <c r="A56" s="345" t="s">
        <v>2511</v>
      </c>
      <c r="B56" s="345" t="s">
        <v>2460</v>
      </c>
      <c r="C56" s="345" t="s">
        <v>2461</v>
      </c>
      <c r="D56" s="346" t="s">
        <v>2462</v>
      </c>
      <c r="E56" s="347" t="s">
        <v>2147</v>
      </c>
      <c r="F56" s="348" t="s">
        <v>2463</v>
      </c>
      <c r="G56" s="348" t="s">
        <v>2464</v>
      </c>
      <c r="H56" s="348" t="s">
        <v>2022</v>
      </c>
    </row>
    <row r="57" spans="1:8">
      <c r="A57" s="358" t="s">
        <v>2486</v>
      </c>
      <c r="B57" s="358" t="s">
        <v>2617</v>
      </c>
      <c r="C57" s="358" t="s">
        <v>2487</v>
      </c>
      <c r="D57" s="357" t="s">
        <v>2294</v>
      </c>
      <c r="E57" s="358" t="s">
        <v>2512</v>
      </c>
      <c r="F57" s="359">
        <v>1</v>
      </c>
      <c r="G57" s="360">
        <f>H57</f>
        <v>5.07</v>
      </c>
      <c r="H57" s="360">
        <f>ROUND((H58),2)</f>
        <v>5.07</v>
      </c>
    </row>
    <row r="58" spans="1:8" ht="26.4">
      <c r="A58" s="354" t="s">
        <v>2489</v>
      </c>
      <c r="B58" s="354" t="s">
        <v>2493</v>
      </c>
      <c r="C58" s="354" t="s">
        <v>2601</v>
      </c>
      <c r="D58" s="353" t="s">
        <v>2494</v>
      </c>
      <c r="E58" s="352" t="s">
        <v>2142</v>
      </c>
      <c r="F58" s="362">
        <v>0.44</v>
      </c>
      <c r="G58" s="356">
        <v>11.53</v>
      </c>
      <c r="H58" s="356">
        <f t="shared" ref="H58" si="4">F58*G58</f>
        <v>5.0731999999999999</v>
      </c>
    </row>
    <row r="59" spans="1:8">
      <c r="A59" s="341"/>
      <c r="B59" s="341"/>
      <c r="C59" s="341"/>
      <c r="D59" s="341"/>
      <c r="E59" s="341"/>
      <c r="F59" s="489" t="s">
        <v>2495</v>
      </c>
      <c r="G59" s="489"/>
      <c r="H59" s="342">
        <f>H57*1.2592</f>
        <v>6.3841440000000009</v>
      </c>
    </row>
    <row r="60" spans="1:8">
      <c r="A60" s="490" t="s">
        <v>2496</v>
      </c>
      <c r="B60" s="490"/>
      <c r="C60" s="490"/>
      <c r="D60" s="490"/>
      <c r="E60" s="490"/>
      <c r="F60" s="490"/>
      <c r="G60" s="490"/>
      <c r="H60" s="490"/>
    </row>
    <row r="61" spans="1:8" ht="15" thickBot="1">
      <c r="A61" s="492" t="s">
        <v>2513</v>
      </c>
      <c r="B61" s="492"/>
      <c r="C61" s="492"/>
      <c r="D61" s="492"/>
      <c r="E61" s="492"/>
      <c r="F61" s="492"/>
      <c r="G61" s="492"/>
      <c r="H61" s="492"/>
    </row>
    <row r="62" spans="1:8" ht="15" thickTop="1">
      <c r="A62" s="343"/>
      <c r="B62" s="343"/>
      <c r="C62" s="343"/>
      <c r="D62" s="343"/>
      <c r="E62" s="343"/>
      <c r="F62" s="343"/>
      <c r="G62" s="343"/>
      <c r="H62" s="343"/>
    </row>
    <row r="63" spans="1:8">
      <c r="A63" s="345" t="s">
        <v>2514</v>
      </c>
      <c r="B63" s="345" t="s">
        <v>2460</v>
      </c>
      <c r="C63" s="345" t="s">
        <v>2461</v>
      </c>
      <c r="D63" s="346" t="s">
        <v>2462</v>
      </c>
      <c r="E63" s="347" t="s">
        <v>2147</v>
      </c>
      <c r="F63" s="348" t="s">
        <v>2463</v>
      </c>
      <c r="G63" s="348" t="s">
        <v>2464</v>
      </c>
      <c r="H63" s="348" t="s">
        <v>2022</v>
      </c>
    </row>
    <row r="64" spans="1:8">
      <c r="A64" s="358" t="s">
        <v>2486</v>
      </c>
      <c r="B64" s="358" t="s">
        <v>2618</v>
      </c>
      <c r="C64" s="358" t="s">
        <v>2487</v>
      </c>
      <c r="D64" s="357" t="s">
        <v>2350</v>
      </c>
      <c r="E64" s="358" t="s">
        <v>1993</v>
      </c>
      <c r="F64" s="359">
        <v>1</v>
      </c>
      <c r="G64" s="360">
        <f>H64</f>
        <v>15.27</v>
      </c>
      <c r="H64" s="360">
        <f>ROUND((SUM(H65:H66)),2)</f>
        <v>15.27</v>
      </c>
    </row>
    <row r="65" spans="1:9" ht="26.4">
      <c r="A65" s="354" t="s">
        <v>2489</v>
      </c>
      <c r="B65" s="354" t="s">
        <v>2515</v>
      </c>
      <c r="C65" s="354" t="s">
        <v>2601</v>
      </c>
      <c r="D65" s="353" t="s">
        <v>2148</v>
      </c>
      <c r="E65" s="352" t="s">
        <v>2142</v>
      </c>
      <c r="F65" s="362">
        <v>0.35299999999999998</v>
      </c>
      <c r="G65" s="363">
        <v>19.27</v>
      </c>
      <c r="H65" s="356">
        <f t="shared" ref="H65:H66" si="5">F65*G65</f>
        <v>6.8023099999999994</v>
      </c>
    </row>
    <row r="66" spans="1:9" ht="26.4">
      <c r="A66" s="354" t="s">
        <v>2489</v>
      </c>
      <c r="B66" s="354" t="s">
        <v>2516</v>
      </c>
      <c r="C66" s="354" t="s">
        <v>2601</v>
      </c>
      <c r="D66" s="353" t="s">
        <v>2517</v>
      </c>
      <c r="E66" s="352" t="s">
        <v>2142</v>
      </c>
      <c r="F66" s="362">
        <v>0.66600000000000004</v>
      </c>
      <c r="G66" s="363">
        <v>12.72</v>
      </c>
      <c r="H66" s="356">
        <f t="shared" si="5"/>
        <v>8.4715200000000017</v>
      </c>
    </row>
    <row r="67" spans="1:9">
      <c r="A67" s="341"/>
      <c r="B67" s="341"/>
      <c r="C67" s="341"/>
      <c r="D67" s="341"/>
      <c r="E67" s="341"/>
      <c r="F67" s="489" t="s">
        <v>2495</v>
      </c>
      <c r="G67" s="489"/>
      <c r="H67" s="342">
        <f>H64*1.2592</f>
        <v>19.227983999999999</v>
      </c>
    </row>
    <row r="68" spans="1:9">
      <c r="A68" s="490" t="s">
        <v>2496</v>
      </c>
      <c r="B68" s="490"/>
      <c r="C68" s="490"/>
      <c r="D68" s="490"/>
      <c r="E68" s="490"/>
      <c r="F68" s="490"/>
      <c r="G68" s="490"/>
      <c r="H68" s="490"/>
    </row>
    <row r="69" spans="1:9" ht="15" thickBot="1">
      <c r="A69" s="492" t="s">
        <v>2518</v>
      </c>
      <c r="B69" s="492"/>
      <c r="C69" s="492"/>
      <c r="D69" s="492"/>
      <c r="E69" s="492"/>
      <c r="F69" s="492"/>
      <c r="G69" s="492"/>
      <c r="H69" s="492"/>
    </row>
    <row r="70" spans="1:9" ht="15" thickTop="1">
      <c r="A70" s="343"/>
      <c r="B70" s="343"/>
      <c r="C70" s="343"/>
      <c r="D70" s="343"/>
      <c r="E70" s="343"/>
      <c r="F70" s="343"/>
      <c r="G70" s="343"/>
      <c r="H70" s="343"/>
    </row>
    <row r="71" spans="1:9">
      <c r="A71" s="345" t="s">
        <v>2519</v>
      </c>
      <c r="B71" s="345" t="s">
        <v>2460</v>
      </c>
      <c r="C71" s="345" t="s">
        <v>2461</v>
      </c>
      <c r="D71" s="346" t="s">
        <v>2462</v>
      </c>
      <c r="E71" s="347" t="s">
        <v>2147</v>
      </c>
      <c r="F71" s="348" t="s">
        <v>2463</v>
      </c>
      <c r="G71" s="348" t="s">
        <v>2464</v>
      </c>
      <c r="H71" s="348" t="s">
        <v>2022</v>
      </c>
    </row>
    <row r="72" spans="1:9">
      <c r="A72" s="358" t="s">
        <v>2486</v>
      </c>
      <c r="B72" s="358" t="s">
        <v>2619</v>
      </c>
      <c r="C72" s="358" t="s">
        <v>2487</v>
      </c>
      <c r="D72" s="357" t="s">
        <v>2451</v>
      </c>
      <c r="E72" s="358" t="s">
        <v>2512</v>
      </c>
      <c r="F72" s="359">
        <v>1</v>
      </c>
      <c r="G72" s="360">
        <f>H72</f>
        <v>1.59</v>
      </c>
      <c r="H72" s="360">
        <f>ROUND((SUM(H73:H75)),2)</f>
        <v>1.59</v>
      </c>
    </row>
    <row r="73" spans="1:9" ht="26.4">
      <c r="A73" s="354" t="s">
        <v>2489</v>
      </c>
      <c r="B73" s="354" t="s">
        <v>2520</v>
      </c>
      <c r="C73" s="354" t="s">
        <v>2601</v>
      </c>
      <c r="D73" s="353" t="s">
        <v>2521</v>
      </c>
      <c r="E73" s="352" t="s">
        <v>2142</v>
      </c>
      <c r="F73" s="362">
        <v>9.8832E-3</v>
      </c>
      <c r="G73" s="363">
        <v>19.27</v>
      </c>
      <c r="H73" s="356">
        <f t="shared" ref="H73:H75" si="6">F73*G73</f>
        <v>0.19044926400000001</v>
      </c>
      <c r="I73" s="451"/>
    </row>
    <row r="74" spans="1:9" ht="26.4">
      <c r="A74" s="354" t="s">
        <v>2489</v>
      </c>
      <c r="B74" s="354" t="s">
        <v>2516</v>
      </c>
      <c r="C74" s="354" t="s">
        <v>2601</v>
      </c>
      <c r="D74" s="353" t="s">
        <v>2517</v>
      </c>
      <c r="E74" s="352" t="s">
        <v>2142</v>
      </c>
      <c r="F74" s="362">
        <v>9.8799999999999999E-2</v>
      </c>
      <c r="G74" s="363">
        <v>12.72</v>
      </c>
      <c r="H74" s="356">
        <f t="shared" si="6"/>
        <v>1.2567360000000001</v>
      </c>
    </row>
    <row r="75" spans="1:9" ht="26.4">
      <c r="A75" s="354" t="s">
        <v>2489</v>
      </c>
      <c r="B75" s="354" t="s">
        <v>2499</v>
      </c>
      <c r="C75" s="354" t="s">
        <v>2601</v>
      </c>
      <c r="D75" s="353" t="s">
        <v>2500</v>
      </c>
      <c r="E75" s="352" t="s">
        <v>2145</v>
      </c>
      <c r="F75" s="362">
        <v>1.136E-2</v>
      </c>
      <c r="G75" s="363">
        <v>12.48</v>
      </c>
      <c r="H75" s="356">
        <f t="shared" si="6"/>
        <v>0.1417728</v>
      </c>
    </row>
    <row r="76" spans="1:9">
      <c r="A76" s="341"/>
      <c r="B76" s="341"/>
      <c r="C76" s="341"/>
      <c r="D76" s="341"/>
      <c r="E76" s="341"/>
      <c r="F76" s="489" t="s">
        <v>2495</v>
      </c>
      <c r="G76" s="489"/>
      <c r="H76" s="342">
        <f>H72*1.2592</f>
        <v>2.0021280000000004</v>
      </c>
    </row>
    <row r="77" spans="1:9">
      <c r="A77" s="490" t="s">
        <v>2496</v>
      </c>
      <c r="B77" s="490"/>
      <c r="C77" s="490"/>
      <c r="D77" s="490"/>
      <c r="E77" s="490"/>
      <c r="F77" s="490"/>
      <c r="G77" s="490"/>
      <c r="H77" s="490"/>
    </row>
    <row r="78" spans="1:9" ht="15" thickBot="1">
      <c r="A78" s="492" t="s">
        <v>2522</v>
      </c>
      <c r="B78" s="492"/>
      <c r="C78" s="492"/>
      <c r="D78" s="492"/>
      <c r="E78" s="492"/>
      <c r="F78" s="492"/>
      <c r="G78" s="492"/>
      <c r="H78" s="492"/>
    </row>
    <row r="79" spans="1:9" ht="15" thickTop="1">
      <c r="A79" s="343"/>
      <c r="B79" s="343"/>
      <c r="C79" s="343"/>
      <c r="D79" s="343"/>
      <c r="E79" s="343"/>
      <c r="F79" s="343"/>
      <c r="G79" s="343"/>
      <c r="H79" s="343"/>
    </row>
    <row r="80" spans="1:9">
      <c r="A80" s="345" t="s">
        <v>2523</v>
      </c>
      <c r="B80" s="345" t="s">
        <v>2460</v>
      </c>
      <c r="C80" s="345" t="s">
        <v>2461</v>
      </c>
      <c r="D80" s="346" t="s">
        <v>2462</v>
      </c>
      <c r="E80" s="347" t="s">
        <v>2147</v>
      </c>
      <c r="F80" s="348" t="s">
        <v>2463</v>
      </c>
      <c r="G80" s="348" t="s">
        <v>2464</v>
      </c>
      <c r="H80" s="348" t="s">
        <v>2022</v>
      </c>
    </row>
    <row r="81" spans="1:8" ht="39.6">
      <c r="A81" s="358" t="s">
        <v>2486</v>
      </c>
      <c r="B81" s="358" t="s">
        <v>2620</v>
      </c>
      <c r="C81" s="358" t="s">
        <v>2487</v>
      </c>
      <c r="D81" s="357" t="s">
        <v>2222</v>
      </c>
      <c r="E81" s="358" t="s">
        <v>2144</v>
      </c>
      <c r="F81" s="359">
        <v>1</v>
      </c>
      <c r="G81" s="360">
        <f>H81</f>
        <v>125.10477999999999</v>
      </c>
      <c r="H81" s="360">
        <f>SUM(H82:H92)</f>
        <v>125.10477999999999</v>
      </c>
    </row>
    <row r="82" spans="1:8">
      <c r="A82" s="352" t="s">
        <v>2489</v>
      </c>
      <c r="B82" s="352" t="s">
        <v>2524</v>
      </c>
      <c r="C82" s="352" t="s">
        <v>2525</v>
      </c>
      <c r="D82" s="353" t="s">
        <v>2526</v>
      </c>
      <c r="E82" s="352" t="s">
        <v>2149</v>
      </c>
      <c r="F82" s="362">
        <v>0.628</v>
      </c>
      <c r="G82" s="363">
        <v>14.11</v>
      </c>
      <c r="H82" s="356">
        <f t="shared" ref="H82:H92" si="7">F82*G82</f>
        <v>8.8610799999999994</v>
      </c>
    </row>
    <row r="83" spans="1:8" ht="26.4">
      <c r="A83" s="352" t="s">
        <v>2489</v>
      </c>
      <c r="B83" s="352" t="s">
        <v>2493</v>
      </c>
      <c r="C83" s="352" t="s">
        <v>2601</v>
      </c>
      <c r="D83" s="353" t="s">
        <v>2494</v>
      </c>
      <c r="E83" s="352" t="s">
        <v>2142</v>
      </c>
      <c r="F83" s="362">
        <v>0.157</v>
      </c>
      <c r="G83" s="363">
        <v>11.53</v>
      </c>
      <c r="H83" s="356">
        <f t="shared" si="7"/>
        <v>1.8102099999999999</v>
      </c>
    </row>
    <row r="84" spans="1:8" ht="26.4">
      <c r="A84" s="352" t="s">
        <v>2489</v>
      </c>
      <c r="B84" s="352" t="s">
        <v>2527</v>
      </c>
      <c r="C84" s="352" t="s">
        <v>2525</v>
      </c>
      <c r="D84" s="353" t="s">
        <v>2528</v>
      </c>
      <c r="E84" s="352" t="s">
        <v>2529</v>
      </c>
      <c r="F84" s="362">
        <v>2.9000000000000001E-2</v>
      </c>
      <c r="G84" s="363">
        <v>45.05</v>
      </c>
      <c r="H84" s="356">
        <f t="shared" si="7"/>
        <v>1.3064499999999999</v>
      </c>
    </row>
    <row r="85" spans="1:8" ht="26.4">
      <c r="A85" s="352" t="s">
        <v>2489</v>
      </c>
      <c r="B85" s="352" t="s">
        <v>2530</v>
      </c>
      <c r="C85" s="352" t="s">
        <v>2601</v>
      </c>
      <c r="D85" s="353" t="s">
        <v>2531</v>
      </c>
      <c r="E85" s="352" t="s">
        <v>2144</v>
      </c>
      <c r="F85" s="362">
        <v>2.1059999999999999</v>
      </c>
      <c r="G85" s="363">
        <v>28.98</v>
      </c>
      <c r="H85" s="356">
        <f t="shared" si="7"/>
        <v>61.031879999999994</v>
      </c>
    </row>
    <row r="86" spans="1:8" ht="26.4">
      <c r="A86" s="352" t="s">
        <v>2489</v>
      </c>
      <c r="B86" s="352" t="s">
        <v>2532</v>
      </c>
      <c r="C86" s="352" t="s">
        <v>2525</v>
      </c>
      <c r="D86" s="353" t="s">
        <v>2533</v>
      </c>
      <c r="E86" s="352" t="s">
        <v>2512</v>
      </c>
      <c r="F86" s="362">
        <v>0.9093</v>
      </c>
      <c r="G86" s="363">
        <v>9.93</v>
      </c>
      <c r="H86" s="356">
        <f t="shared" si="7"/>
        <v>9.0293489999999998</v>
      </c>
    </row>
    <row r="87" spans="1:8" ht="26.4">
      <c r="A87" s="352" t="s">
        <v>2489</v>
      </c>
      <c r="B87" s="352" t="s">
        <v>2534</v>
      </c>
      <c r="C87" s="352" t="s">
        <v>2525</v>
      </c>
      <c r="D87" s="353" t="s">
        <v>2535</v>
      </c>
      <c r="E87" s="352" t="s">
        <v>2512</v>
      </c>
      <c r="F87" s="362">
        <v>2.8999000000000001</v>
      </c>
      <c r="G87" s="363">
        <v>11.85</v>
      </c>
      <c r="H87" s="356">
        <f t="shared" si="7"/>
        <v>34.363815000000002</v>
      </c>
    </row>
    <row r="88" spans="1:8" ht="26.4">
      <c r="A88" s="352" t="s">
        <v>2489</v>
      </c>
      <c r="B88" s="352" t="s">
        <v>2536</v>
      </c>
      <c r="C88" s="352" t="s">
        <v>2525</v>
      </c>
      <c r="D88" s="353" t="s">
        <v>2537</v>
      </c>
      <c r="E88" s="352" t="s">
        <v>2512</v>
      </c>
      <c r="F88" s="362">
        <v>2.5026999999999999</v>
      </c>
      <c r="G88" s="363">
        <v>0.31</v>
      </c>
      <c r="H88" s="356">
        <f t="shared" si="7"/>
        <v>0.775837</v>
      </c>
    </row>
    <row r="89" spans="1:8" ht="26.4">
      <c r="A89" s="352" t="s">
        <v>2489</v>
      </c>
      <c r="B89" s="352" t="s">
        <v>2538</v>
      </c>
      <c r="C89" s="352" t="s">
        <v>2601</v>
      </c>
      <c r="D89" s="353" t="s">
        <v>2539</v>
      </c>
      <c r="E89" s="352" t="s">
        <v>1995</v>
      </c>
      <c r="F89" s="362">
        <v>0.79249999999999998</v>
      </c>
      <c r="G89" s="363">
        <v>2.82</v>
      </c>
      <c r="H89" s="356">
        <f t="shared" si="7"/>
        <v>2.2348499999999998</v>
      </c>
    </row>
    <row r="90" spans="1:8" ht="26.4">
      <c r="A90" s="352" t="s">
        <v>2489</v>
      </c>
      <c r="B90" s="352" t="s">
        <v>2540</v>
      </c>
      <c r="C90" s="352" t="s">
        <v>2601</v>
      </c>
      <c r="D90" s="353" t="s">
        <v>2541</v>
      </c>
      <c r="E90" s="352" t="s">
        <v>2152</v>
      </c>
      <c r="F90" s="362">
        <v>1.0327</v>
      </c>
      <c r="G90" s="363">
        <v>3.96</v>
      </c>
      <c r="H90" s="356">
        <f t="shared" si="7"/>
        <v>4.0894919999999999</v>
      </c>
    </row>
    <row r="91" spans="1:8" ht="26.4">
      <c r="A91" s="352" t="s">
        <v>2489</v>
      </c>
      <c r="B91" s="352" t="s">
        <v>2542</v>
      </c>
      <c r="C91" s="352" t="s">
        <v>2601</v>
      </c>
      <c r="D91" s="353" t="s">
        <v>2543</v>
      </c>
      <c r="E91" s="352" t="s">
        <v>2145</v>
      </c>
      <c r="F91" s="362">
        <v>20.0077</v>
      </c>
      <c r="G91" s="363">
        <v>7.0000000000000007E-2</v>
      </c>
      <c r="H91" s="356">
        <f t="shared" si="7"/>
        <v>1.4005390000000002</v>
      </c>
    </row>
    <row r="92" spans="1:8" ht="26.4">
      <c r="A92" s="352" t="s">
        <v>2489</v>
      </c>
      <c r="B92" s="352" t="s">
        <v>2544</v>
      </c>
      <c r="C92" s="352" t="s">
        <v>2601</v>
      </c>
      <c r="D92" s="353" t="s">
        <v>2545</v>
      </c>
      <c r="E92" s="352" t="s">
        <v>2145</v>
      </c>
      <c r="F92" s="362">
        <v>0.91490000000000005</v>
      </c>
      <c r="G92" s="363">
        <v>0.22</v>
      </c>
      <c r="H92" s="356">
        <f t="shared" si="7"/>
        <v>0.20127800000000001</v>
      </c>
    </row>
    <row r="93" spans="1:8">
      <c r="A93" s="341"/>
      <c r="B93" s="341"/>
      <c r="C93" s="341"/>
      <c r="D93" s="341"/>
      <c r="E93" s="341"/>
      <c r="F93" s="489" t="s">
        <v>2495</v>
      </c>
      <c r="G93" s="489"/>
      <c r="H93" s="342">
        <f>H81*1.2592</f>
        <v>157.53193897599999</v>
      </c>
    </row>
    <row r="94" spans="1:8">
      <c r="A94" s="490" t="s">
        <v>2496</v>
      </c>
      <c r="B94" s="490"/>
      <c r="C94" s="490"/>
      <c r="D94" s="490"/>
      <c r="E94" s="490"/>
      <c r="F94" s="490"/>
      <c r="G94" s="490"/>
      <c r="H94" s="490"/>
    </row>
    <row r="95" spans="1:8" ht="15" thickBot="1">
      <c r="A95" s="492" t="s">
        <v>2546</v>
      </c>
      <c r="B95" s="492"/>
      <c r="C95" s="492"/>
      <c r="D95" s="492"/>
      <c r="E95" s="492"/>
      <c r="F95" s="492"/>
      <c r="G95" s="492"/>
      <c r="H95" s="492"/>
    </row>
    <row r="96" spans="1:8" ht="15" thickTop="1">
      <c r="A96" s="343"/>
      <c r="B96" s="343"/>
      <c r="C96" s="343"/>
      <c r="D96" s="343"/>
      <c r="E96" s="343"/>
      <c r="F96" s="343"/>
      <c r="G96" s="343"/>
      <c r="H96" s="343"/>
    </row>
    <row r="97" spans="1:9">
      <c r="A97" s="345" t="s">
        <v>2547</v>
      </c>
      <c r="B97" s="345" t="s">
        <v>2460</v>
      </c>
      <c r="C97" s="345" t="s">
        <v>2461</v>
      </c>
      <c r="D97" s="346" t="s">
        <v>2462</v>
      </c>
      <c r="E97" s="347" t="s">
        <v>2147</v>
      </c>
      <c r="F97" s="348" t="s">
        <v>2463</v>
      </c>
      <c r="G97" s="348" t="s">
        <v>2464</v>
      </c>
      <c r="H97" s="348" t="s">
        <v>2022</v>
      </c>
    </row>
    <row r="98" spans="1:9" ht="39.6">
      <c r="A98" s="358" t="s">
        <v>2486</v>
      </c>
      <c r="B98" s="358" t="s">
        <v>2621</v>
      </c>
      <c r="C98" s="358" t="s">
        <v>2487</v>
      </c>
      <c r="D98" s="357" t="s">
        <v>2234</v>
      </c>
      <c r="E98" s="358" t="s">
        <v>2144</v>
      </c>
      <c r="F98" s="359">
        <v>1</v>
      </c>
      <c r="G98" s="360">
        <f>H98</f>
        <v>111.06195599999997</v>
      </c>
      <c r="H98" s="360">
        <f>SUM(H99:H109)</f>
        <v>111.06195599999997</v>
      </c>
      <c r="I98" s="344"/>
    </row>
    <row r="99" spans="1:9">
      <c r="A99" s="354" t="s">
        <v>2489</v>
      </c>
      <c r="B99" s="354" t="s">
        <v>2524</v>
      </c>
      <c r="C99" s="354" t="s">
        <v>2525</v>
      </c>
      <c r="D99" s="353" t="s">
        <v>2526</v>
      </c>
      <c r="E99" s="354" t="s">
        <v>2149</v>
      </c>
      <c r="F99" s="355">
        <v>0.54490000000000005</v>
      </c>
      <c r="G99" s="356">
        <v>14.11</v>
      </c>
      <c r="H99" s="356">
        <f t="shared" ref="H99:H109" si="8">F99*G99</f>
        <v>7.6885390000000005</v>
      </c>
      <c r="I99" s="344"/>
    </row>
    <row r="100" spans="1:9" ht="26.4">
      <c r="A100" s="354" t="s">
        <v>2489</v>
      </c>
      <c r="B100" s="354" t="s">
        <v>2493</v>
      </c>
      <c r="C100" s="354" t="s">
        <v>2601</v>
      </c>
      <c r="D100" s="353" t="s">
        <v>2494</v>
      </c>
      <c r="E100" s="354" t="s">
        <v>2142</v>
      </c>
      <c r="F100" s="355">
        <v>0.13619999999999999</v>
      </c>
      <c r="G100" s="356">
        <v>11.53</v>
      </c>
      <c r="H100" s="356">
        <f t="shared" si="8"/>
        <v>1.5703859999999998</v>
      </c>
      <c r="I100" s="344"/>
    </row>
    <row r="101" spans="1:9" ht="26.4">
      <c r="A101" s="354" t="s">
        <v>2489</v>
      </c>
      <c r="B101" s="354" t="s">
        <v>2527</v>
      </c>
      <c r="C101" s="354" t="s">
        <v>2525</v>
      </c>
      <c r="D101" s="353" t="s">
        <v>2528</v>
      </c>
      <c r="E101" s="354" t="s">
        <v>2529</v>
      </c>
      <c r="F101" s="355">
        <v>2.4299999999999999E-2</v>
      </c>
      <c r="G101" s="356">
        <v>45.05</v>
      </c>
      <c r="H101" s="356">
        <f t="shared" si="8"/>
        <v>1.0947149999999999</v>
      </c>
      <c r="I101" s="344"/>
    </row>
    <row r="102" spans="1:9" ht="26.4">
      <c r="A102" s="354" t="s">
        <v>2489</v>
      </c>
      <c r="B102" s="354" t="s">
        <v>2530</v>
      </c>
      <c r="C102" s="354" t="s">
        <v>2601</v>
      </c>
      <c r="D102" s="353" t="s">
        <v>2531</v>
      </c>
      <c r="E102" s="354" t="s">
        <v>2144</v>
      </c>
      <c r="F102" s="355">
        <v>2.1059999999999999</v>
      </c>
      <c r="G102" s="356">
        <v>28.98</v>
      </c>
      <c r="H102" s="356">
        <f t="shared" si="8"/>
        <v>61.031879999999994</v>
      </c>
      <c r="I102" s="344"/>
    </row>
    <row r="103" spans="1:9" ht="26.4">
      <c r="A103" s="354" t="s">
        <v>2489</v>
      </c>
      <c r="B103" s="354" t="s">
        <v>2532</v>
      </c>
      <c r="C103" s="354" t="s">
        <v>2525</v>
      </c>
      <c r="D103" s="353" t="s">
        <v>2533</v>
      </c>
      <c r="E103" s="354" t="s">
        <v>2512</v>
      </c>
      <c r="F103" s="355">
        <v>0.76039999999999996</v>
      </c>
      <c r="G103" s="356">
        <v>9.93</v>
      </c>
      <c r="H103" s="356">
        <f t="shared" si="8"/>
        <v>7.5507719999999994</v>
      </c>
      <c r="I103" s="344"/>
    </row>
    <row r="104" spans="1:9" ht="26.4">
      <c r="A104" s="354" t="s">
        <v>2489</v>
      </c>
      <c r="B104" s="354" t="s">
        <v>2534</v>
      </c>
      <c r="C104" s="354" t="s">
        <v>2525</v>
      </c>
      <c r="D104" s="353" t="s">
        <v>2535</v>
      </c>
      <c r="E104" s="354" t="s">
        <v>2512</v>
      </c>
      <c r="F104" s="355">
        <v>1.9910000000000001</v>
      </c>
      <c r="G104" s="356">
        <v>11.85</v>
      </c>
      <c r="H104" s="356">
        <f t="shared" si="8"/>
        <v>23.593350000000001</v>
      </c>
      <c r="I104" s="344"/>
    </row>
    <row r="105" spans="1:9" ht="26.4">
      <c r="A105" s="354" t="s">
        <v>2489</v>
      </c>
      <c r="B105" s="354" t="s">
        <v>2536</v>
      </c>
      <c r="C105" s="354" t="s">
        <v>2525</v>
      </c>
      <c r="D105" s="353" t="s">
        <v>2537</v>
      </c>
      <c r="E105" s="354" t="s">
        <v>2512</v>
      </c>
      <c r="F105" s="355">
        <v>2.5026999999999999</v>
      </c>
      <c r="G105" s="356">
        <v>0.31</v>
      </c>
      <c r="H105" s="356">
        <f t="shared" si="8"/>
        <v>0.775837</v>
      </c>
      <c r="I105" s="344"/>
    </row>
    <row r="106" spans="1:9" ht="26.4">
      <c r="A106" s="354" t="s">
        <v>2489</v>
      </c>
      <c r="B106" s="354" t="s">
        <v>2538</v>
      </c>
      <c r="C106" s="354" t="s">
        <v>2601</v>
      </c>
      <c r="D106" s="353" t="s">
        <v>2539</v>
      </c>
      <c r="E106" s="354" t="s">
        <v>1995</v>
      </c>
      <c r="F106" s="355">
        <v>0.74070000000000003</v>
      </c>
      <c r="G106" s="356">
        <v>2.82</v>
      </c>
      <c r="H106" s="356">
        <f t="shared" si="8"/>
        <v>2.0887739999999999</v>
      </c>
      <c r="I106" s="344"/>
    </row>
    <row r="107" spans="1:9" ht="26.4">
      <c r="A107" s="354" t="s">
        <v>2489</v>
      </c>
      <c r="B107" s="354" t="s">
        <v>2540</v>
      </c>
      <c r="C107" s="354" t="s">
        <v>2601</v>
      </c>
      <c r="D107" s="353" t="s">
        <v>2541</v>
      </c>
      <c r="E107" s="354" t="s">
        <v>2152</v>
      </c>
      <c r="F107" s="355">
        <v>1.0327</v>
      </c>
      <c r="G107" s="356">
        <v>3.96</v>
      </c>
      <c r="H107" s="356">
        <f t="shared" si="8"/>
        <v>4.0894919999999999</v>
      </c>
      <c r="I107" s="344"/>
    </row>
    <row r="108" spans="1:9" ht="26.4">
      <c r="A108" s="354" t="s">
        <v>2489</v>
      </c>
      <c r="B108" s="354" t="s">
        <v>2542</v>
      </c>
      <c r="C108" s="354" t="s">
        <v>2601</v>
      </c>
      <c r="D108" s="353" t="s">
        <v>2543</v>
      </c>
      <c r="E108" s="354" t="s">
        <v>2145</v>
      </c>
      <c r="F108" s="355">
        <v>20.0077</v>
      </c>
      <c r="G108" s="356">
        <v>7.0000000000000007E-2</v>
      </c>
      <c r="H108" s="356">
        <f t="shared" si="8"/>
        <v>1.4005390000000002</v>
      </c>
      <c r="I108" s="344"/>
    </row>
    <row r="109" spans="1:9" ht="26.4">
      <c r="A109" s="354" t="s">
        <v>2489</v>
      </c>
      <c r="B109" s="354" t="s">
        <v>2544</v>
      </c>
      <c r="C109" s="354" t="s">
        <v>2601</v>
      </c>
      <c r="D109" s="353" t="s">
        <v>2545</v>
      </c>
      <c r="E109" s="354" t="s">
        <v>2145</v>
      </c>
      <c r="F109" s="355">
        <v>0.80759999999999998</v>
      </c>
      <c r="G109" s="356">
        <v>0.22</v>
      </c>
      <c r="H109" s="356">
        <f t="shared" si="8"/>
        <v>0.177672</v>
      </c>
      <c r="I109" s="344"/>
    </row>
    <row r="110" spans="1:9">
      <c r="A110" s="341"/>
      <c r="B110" s="341"/>
      <c r="C110" s="341"/>
      <c r="D110" s="341"/>
      <c r="E110" s="341"/>
      <c r="F110" s="489" t="s">
        <v>2495</v>
      </c>
      <c r="G110" s="489"/>
      <c r="H110" s="342">
        <f>H98*1.2592</f>
        <v>139.84921499519996</v>
      </c>
    </row>
    <row r="111" spans="1:9">
      <c r="A111" s="490" t="s">
        <v>2496</v>
      </c>
      <c r="B111" s="490"/>
      <c r="C111" s="490"/>
      <c r="D111" s="490"/>
      <c r="E111" s="490"/>
      <c r="F111" s="490"/>
      <c r="G111" s="490"/>
      <c r="H111" s="490"/>
    </row>
    <row r="112" spans="1:9" ht="15" thickBot="1">
      <c r="A112" s="492" t="s">
        <v>2548</v>
      </c>
      <c r="B112" s="492"/>
      <c r="C112" s="492"/>
      <c r="D112" s="492"/>
      <c r="E112" s="492"/>
      <c r="F112" s="492"/>
      <c r="G112" s="492"/>
      <c r="H112" s="492"/>
    </row>
    <row r="113" spans="1:8" ht="15" thickTop="1">
      <c r="A113" s="343"/>
      <c r="B113" s="343"/>
      <c r="C113" s="343"/>
      <c r="D113" s="343"/>
      <c r="E113" s="343"/>
      <c r="F113" s="343"/>
      <c r="G113" s="343"/>
      <c r="H113" s="343"/>
    </row>
    <row r="114" spans="1:8">
      <c r="A114" s="345" t="s">
        <v>2549</v>
      </c>
      <c r="B114" s="345" t="s">
        <v>2460</v>
      </c>
      <c r="C114" s="345" t="s">
        <v>2461</v>
      </c>
      <c r="D114" s="346" t="s">
        <v>2462</v>
      </c>
      <c r="E114" s="347" t="s">
        <v>2147</v>
      </c>
      <c r="F114" s="348" t="s">
        <v>2463</v>
      </c>
      <c r="G114" s="348" t="s">
        <v>2464</v>
      </c>
      <c r="H114" s="348" t="s">
        <v>2022</v>
      </c>
    </row>
    <row r="115" spans="1:8">
      <c r="A115" s="358" t="s">
        <v>2486</v>
      </c>
      <c r="B115" s="358" t="s">
        <v>2627</v>
      </c>
      <c r="C115" s="358" t="s">
        <v>2487</v>
      </c>
      <c r="D115" s="357" t="s">
        <v>2224</v>
      </c>
      <c r="E115" s="358" t="s">
        <v>2512</v>
      </c>
      <c r="F115" s="359">
        <v>1</v>
      </c>
      <c r="G115" s="360">
        <f>H115</f>
        <v>29.76</v>
      </c>
      <c r="H115" s="360">
        <f>ROUND((SUM(H116:H119)),2)</f>
        <v>29.76</v>
      </c>
    </row>
    <row r="116" spans="1:8" ht="26.4">
      <c r="A116" s="354" t="s">
        <v>2489</v>
      </c>
      <c r="B116" s="354" t="s">
        <v>2550</v>
      </c>
      <c r="C116" s="354" t="s">
        <v>2525</v>
      </c>
      <c r="D116" s="353" t="s">
        <v>2551</v>
      </c>
      <c r="E116" s="354" t="s">
        <v>2512</v>
      </c>
      <c r="F116" s="355">
        <v>1.1000000000000001</v>
      </c>
      <c r="G116" s="356">
        <v>23.54</v>
      </c>
      <c r="H116" s="356">
        <f t="shared" ref="H116:H119" si="9">F116*G116</f>
        <v>25.894000000000002</v>
      </c>
    </row>
    <row r="117" spans="1:8" ht="26.4">
      <c r="A117" s="354" t="s">
        <v>2489</v>
      </c>
      <c r="B117" s="354" t="s">
        <v>2552</v>
      </c>
      <c r="C117" s="354" t="s">
        <v>2525</v>
      </c>
      <c r="D117" s="353" t="s">
        <v>2553</v>
      </c>
      <c r="E117" s="354" t="s">
        <v>1993</v>
      </c>
      <c r="F117" s="355">
        <v>7.6367000000000003</v>
      </c>
      <c r="G117" s="356">
        <v>0.26</v>
      </c>
      <c r="H117" s="356">
        <f t="shared" si="9"/>
        <v>1.9855420000000001</v>
      </c>
    </row>
    <row r="118" spans="1:8" ht="26.4">
      <c r="A118" s="354" t="s">
        <v>2489</v>
      </c>
      <c r="B118" s="354" t="s">
        <v>2493</v>
      </c>
      <c r="C118" s="354" t="s">
        <v>2601</v>
      </c>
      <c r="D118" s="353" t="s">
        <v>2494</v>
      </c>
      <c r="E118" s="354" t="s">
        <v>2142</v>
      </c>
      <c r="F118" s="355">
        <v>2.12E-2</v>
      </c>
      <c r="G118" s="356">
        <v>11.53</v>
      </c>
      <c r="H118" s="356">
        <f t="shared" si="9"/>
        <v>0.24443599999999999</v>
      </c>
    </row>
    <row r="119" spans="1:8" ht="26.4">
      <c r="A119" s="354" t="s">
        <v>2489</v>
      </c>
      <c r="B119" s="354" t="s">
        <v>2508</v>
      </c>
      <c r="C119" s="354" t="s">
        <v>2601</v>
      </c>
      <c r="D119" s="353" t="s">
        <v>2509</v>
      </c>
      <c r="E119" s="354" t="s">
        <v>2142</v>
      </c>
      <c r="F119" s="355">
        <v>8.48E-2</v>
      </c>
      <c r="G119" s="356">
        <v>19.27</v>
      </c>
      <c r="H119" s="356">
        <f t="shared" si="9"/>
        <v>1.634096</v>
      </c>
    </row>
    <row r="120" spans="1:8">
      <c r="A120" s="341"/>
      <c r="B120" s="341"/>
      <c r="C120" s="341"/>
      <c r="D120" s="341"/>
      <c r="E120" s="341"/>
      <c r="F120" s="489" t="s">
        <v>2495</v>
      </c>
      <c r="G120" s="489"/>
      <c r="H120" s="342">
        <f>H115*1.2592</f>
        <v>37.473792000000003</v>
      </c>
    </row>
    <row r="121" spans="1:8">
      <c r="A121" s="490" t="s">
        <v>2496</v>
      </c>
      <c r="B121" s="490"/>
      <c r="C121" s="490"/>
      <c r="D121" s="490"/>
      <c r="E121" s="490"/>
      <c r="F121" s="490"/>
      <c r="G121" s="490"/>
      <c r="H121" s="490"/>
    </row>
    <row r="122" spans="1:8" ht="15" thickBot="1">
      <c r="A122" s="492" t="s">
        <v>2554</v>
      </c>
      <c r="B122" s="492"/>
      <c r="C122" s="492"/>
      <c r="D122" s="492"/>
      <c r="E122" s="492"/>
      <c r="F122" s="492"/>
      <c r="G122" s="492"/>
      <c r="H122" s="492"/>
    </row>
    <row r="123" spans="1:8" ht="15" thickTop="1">
      <c r="A123" s="343"/>
      <c r="B123" s="343"/>
      <c r="C123" s="343"/>
      <c r="D123" s="343"/>
      <c r="E123" s="343"/>
      <c r="F123" s="343"/>
      <c r="G123" s="343"/>
      <c r="H123" s="343"/>
    </row>
    <row r="124" spans="1:8">
      <c r="A124" s="345" t="s">
        <v>2555</v>
      </c>
      <c r="B124" s="345" t="s">
        <v>2460</v>
      </c>
      <c r="C124" s="345" t="s">
        <v>2461</v>
      </c>
      <c r="D124" s="346" t="s">
        <v>2462</v>
      </c>
      <c r="E124" s="347" t="s">
        <v>2147</v>
      </c>
      <c r="F124" s="348" t="s">
        <v>2463</v>
      </c>
      <c r="G124" s="348" t="s">
        <v>2464</v>
      </c>
      <c r="H124" s="348" t="s">
        <v>2022</v>
      </c>
    </row>
    <row r="125" spans="1:8" ht="26.4">
      <c r="A125" s="358" t="s">
        <v>2486</v>
      </c>
      <c r="B125" s="358" t="s">
        <v>2225</v>
      </c>
      <c r="C125" s="358" t="s">
        <v>2487</v>
      </c>
      <c r="D125" s="357" t="s">
        <v>2192</v>
      </c>
      <c r="E125" s="358" t="s">
        <v>2144</v>
      </c>
      <c r="F125" s="359">
        <v>1</v>
      </c>
      <c r="G125" s="360">
        <f>H125</f>
        <v>54.527667999999998</v>
      </c>
      <c r="H125" s="360">
        <f>SUM(H126:H131)</f>
        <v>54.527667999999998</v>
      </c>
    </row>
    <row r="126" spans="1:8">
      <c r="A126" s="354" t="s">
        <v>2489</v>
      </c>
      <c r="B126" s="354" t="s">
        <v>2556</v>
      </c>
      <c r="C126" s="354" t="s">
        <v>2525</v>
      </c>
      <c r="D126" s="353" t="s">
        <v>2557</v>
      </c>
      <c r="E126" s="354" t="s">
        <v>2146</v>
      </c>
      <c r="F126" s="376">
        <v>6.4000000000000001E-2</v>
      </c>
      <c r="G126" s="356">
        <v>45.36</v>
      </c>
      <c r="H126" s="356">
        <f t="shared" ref="H126:H131" si="10">F126*G126</f>
        <v>2.9030399999999998</v>
      </c>
    </row>
    <row r="127" spans="1:8">
      <c r="A127" s="354" t="s">
        <v>2489</v>
      </c>
      <c r="B127" s="354" t="s">
        <v>2558</v>
      </c>
      <c r="C127" s="354" t="s">
        <v>2525</v>
      </c>
      <c r="D127" s="353" t="s">
        <v>2559</v>
      </c>
      <c r="E127" s="354" t="s">
        <v>2146</v>
      </c>
      <c r="F127" s="376">
        <v>0.32200000000000001</v>
      </c>
      <c r="G127" s="356">
        <v>71.81</v>
      </c>
      <c r="H127" s="356">
        <f t="shared" si="10"/>
        <v>23.122820000000001</v>
      </c>
    </row>
    <row r="128" spans="1:8">
      <c r="A128" s="354" t="s">
        <v>2489</v>
      </c>
      <c r="B128" s="354" t="s">
        <v>2560</v>
      </c>
      <c r="C128" s="354" t="s">
        <v>2525</v>
      </c>
      <c r="D128" s="353" t="s">
        <v>2561</v>
      </c>
      <c r="E128" s="354" t="s">
        <v>1993</v>
      </c>
      <c r="F128" s="376">
        <v>0.01</v>
      </c>
      <c r="G128" s="356">
        <v>7.76</v>
      </c>
      <c r="H128" s="356">
        <f t="shared" si="10"/>
        <v>7.7600000000000002E-2</v>
      </c>
    </row>
    <row r="129" spans="1:8">
      <c r="A129" s="354" t="s">
        <v>2489</v>
      </c>
      <c r="B129" s="354" t="s">
        <v>2562</v>
      </c>
      <c r="C129" s="354" t="s">
        <v>2525</v>
      </c>
      <c r="D129" s="353" t="s">
        <v>2563</v>
      </c>
      <c r="E129" s="354" t="s">
        <v>2146</v>
      </c>
      <c r="F129" s="376">
        <v>0.2016</v>
      </c>
      <c r="G129" s="356">
        <v>108.13</v>
      </c>
      <c r="H129" s="356">
        <f t="shared" si="10"/>
        <v>21.799008000000001</v>
      </c>
    </row>
    <row r="130" spans="1:8" ht="26.4">
      <c r="A130" s="354" t="s">
        <v>2489</v>
      </c>
      <c r="B130" s="354" t="s">
        <v>2493</v>
      </c>
      <c r="C130" s="354" t="s">
        <v>2601</v>
      </c>
      <c r="D130" s="353" t="s">
        <v>2494</v>
      </c>
      <c r="E130" s="354" t="s">
        <v>2142</v>
      </c>
      <c r="F130" s="376">
        <v>0.115</v>
      </c>
      <c r="G130" s="356">
        <v>11.53</v>
      </c>
      <c r="H130" s="356">
        <f t="shared" si="10"/>
        <v>1.32595</v>
      </c>
    </row>
    <row r="131" spans="1:8" ht="26.4">
      <c r="A131" s="354" t="s">
        <v>2489</v>
      </c>
      <c r="B131" s="354" t="s">
        <v>2564</v>
      </c>
      <c r="C131" s="354" t="s">
        <v>2601</v>
      </c>
      <c r="D131" s="353" t="s">
        <v>2565</v>
      </c>
      <c r="E131" s="354" t="s">
        <v>2142</v>
      </c>
      <c r="F131" s="376">
        <v>0.27500000000000002</v>
      </c>
      <c r="G131" s="356">
        <v>19.27</v>
      </c>
      <c r="H131" s="356">
        <f t="shared" si="10"/>
        <v>5.2992500000000007</v>
      </c>
    </row>
    <row r="132" spans="1:8">
      <c r="A132" s="341"/>
      <c r="B132" s="341"/>
      <c r="C132" s="341"/>
      <c r="D132" s="341"/>
      <c r="E132" s="341"/>
      <c r="F132" s="489" t="s">
        <v>2495</v>
      </c>
      <c r="G132" s="489"/>
      <c r="H132" s="342">
        <f>H125*1.2592</f>
        <v>68.661239545599997</v>
      </c>
    </row>
    <row r="133" spans="1:8">
      <c r="A133" s="490" t="s">
        <v>2496</v>
      </c>
      <c r="B133" s="490"/>
      <c r="C133" s="490"/>
      <c r="D133" s="490"/>
      <c r="E133" s="490"/>
      <c r="F133" s="490"/>
      <c r="G133" s="490"/>
      <c r="H133" s="490"/>
    </row>
    <row r="134" spans="1:8" ht="15" thickBot="1">
      <c r="A134" s="492" t="s">
        <v>2566</v>
      </c>
      <c r="B134" s="492"/>
      <c r="C134" s="492"/>
      <c r="D134" s="492"/>
      <c r="E134" s="492"/>
      <c r="F134" s="492"/>
      <c r="G134" s="492"/>
      <c r="H134" s="492"/>
    </row>
    <row r="135" spans="1:8" ht="15" thickTop="1">
      <c r="A135" s="343"/>
      <c r="B135" s="343"/>
      <c r="C135" s="343"/>
      <c r="D135" s="343"/>
      <c r="E135" s="343"/>
      <c r="F135" s="343"/>
      <c r="G135" s="343"/>
      <c r="H135" s="343"/>
    </row>
    <row r="136" spans="1:8">
      <c r="A136" s="345" t="s">
        <v>2567</v>
      </c>
      <c r="B136" s="345" t="s">
        <v>2460</v>
      </c>
      <c r="C136" s="345" t="s">
        <v>2461</v>
      </c>
      <c r="D136" s="346" t="s">
        <v>2462</v>
      </c>
      <c r="E136" s="347" t="s">
        <v>2147</v>
      </c>
      <c r="F136" s="348" t="s">
        <v>2463</v>
      </c>
      <c r="G136" s="348" t="s">
        <v>2464</v>
      </c>
      <c r="H136" s="348" t="s">
        <v>2022</v>
      </c>
    </row>
    <row r="137" spans="1:8">
      <c r="A137" s="358" t="s">
        <v>2486</v>
      </c>
      <c r="B137" s="358" t="s">
        <v>2626</v>
      </c>
      <c r="C137" s="358" t="s">
        <v>2487</v>
      </c>
      <c r="D137" s="357" t="s">
        <v>2568</v>
      </c>
      <c r="E137" s="358" t="s">
        <v>2144</v>
      </c>
      <c r="F137" s="359">
        <v>1</v>
      </c>
      <c r="G137" s="360">
        <f>H137</f>
        <v>42.11</v>
      </c>
      <c r="H137" s="360">
        <f>ROUND((SUM(H138:H139)),2)</f>
        <v>42.11</v>
      </c>
    </row>
    <row r="138" spans="1:8" ht="26.4">
      <c r="A138" s="354" t="s">
        <v>2489</v>
      </c>
      <c r="B138" s="354" t="s">
        <v>2493</v>
      </c>
      <c r="C138" s="354" t="s">
        <v>2601</v>
      </c>
      <c r="D138" s="353" t="s">
        <v>2494</v>
      </c>
      <c r="E138" s="354" t="s">
        <v>2142</v>
      </c>
      <c r="F138" s="376">
        <v>1.542</v>
      </c>
      <c r="G138" s="356">
        <v>11.53</v>
      </c>
      <c r="H138" s="356">
        <f t="shared" ref="H138:H139" si="11">F138*G138</f>
        <v>17.779260000000001</v>
      </c>
    </row>
    <row r="139" spans="1:8">
      <c r="A139" s="354" t="s">
        <v>2489</v>
      </c>
      <c r="B139" s="354" t="s">
        <v>2569</v>
      </c>
      <c r="C139" s="354" t="s">
        <v>2525</v>
      </c>
      <c r="D139" s="353" t="s">
        <v>2570</v>
      </c>
      <c r="E139" s="354" t="s">
        <v>2149</v>
      </c>
      <c r="F139" s="376">
        <v>1.5860000000000001</v>
      </c>
      <c r="G139" s="356">
        <v>15.34</v>
      </c>
      <c r="H139" s="356">
        <f t="shared" si="11"/>
        <v>24.329240000000002</v>
      </c>
    </row>
    <row r="140" spans="1:8">
      <c r="A140" s="341"/>
      <c r="B140" s="341"/>
      <c r="C140" s="341"/>
      <c r="D140" s="341"/>
      <c r="E140" s="341"/>
      <c r="F140" s="489" t="s">
        <v>2495</v>
      </c>
      <c r="G140" s="489"/>
      <c r="H140" s="342">
        <f>H137*1.2592</f>
        <v>53.024912</v>
      </c>
    </row>
    <row r="141" spans="1:8">
      <c r="A141" s="490" t="s">
        <v>2496</v>
      </c>
      <c r="B141" s="490"/>
      <c r="C141" s="490"/>
      <c r="D141" s="490"/>
      <c r="E141" s="490"/>
      <c r="F141" s="490"/>
      <c r="G141" s="490"/>
      <c r="H141" s="490"/>
    </row>
    <row r="142" spans="1:8" ht="15" thickBot="1">
      <c r="A142" s="492" t="s">
        <v>2571</v>
      </c>
      <c r="B142" s="492"/>
      <c r="C142" s="492"/>
      <c r="D142" s="492"/>
      <c r="E142" s="492"/>
      <c r="F142" s="492"/>
      <c r="G142" s="492"/>
      <c r="H142" s="492"/>
    </row>
    <row r="143" spans="1:8" ht="15" thickTop="1">
      <c r="A143" s="343"/>
      <c r="B143" s="343"/>
      <c r="C143" s="343"/>
      <c r="D143" s="343"/>
      <c r="E143" s="343"/>
      <c r="F143" s="343"/>
      <c r="G143" s="343"/>
      <c r="H143" s="343"/>
    </row>
    <row r="144" spans="1:8">
      <c r="A144" s="345" t="s">
        <v>2572</v>
      </c>
      <c r="B144" s="345" t="s">
        <v>2460</v>
      </c>
      <c r="C144" s="345" t="s">
        <v>2461</v>
      </c>
      <c r="D144" s="346" t="s">
        <v>2462</v>
      </c>
      <c r="E144" s="347" t="s">
        <v>2147</v>
      </c>
      <c r="F144" s="348" t="s">
        <v>2463</v>
      </c>
      <c r="G144" s="348" t="s">
        <v>2464</v>
      </c>
      <c r="H144" s="348" t="s">
        <v>2022</v>
      </c>
    </row>
    <row r="145" spans="1:8">
      <c r="A145" s="358" t="s">
        <v>2486</v>
      </c>
      <c r="B145" s="358" t="s">
        <v>2622</v>
      </c>
      <c r="C145" s="358" t="s">
        <v>2487</v>
      </c>
      <c r="D145" s="357" t="s">
        <v>2360</v>
      </c>
      <c r="E145" s="358" t="s">
        <v>2573</v>
      </c>
      <c r="F145" s="359">
        <v>1</v>
      </c>
      <c r="G145" s="360">
        <f>H145</f>
        <v>31.99</v>
      </c>
      <c r="H145" s="360">
        <f>ROUND((SUM(H146:H147)),2)</f>
        <v>31.99</v>
      </c>
    </row>
    <row r="146" spans="1:8" ht="26.4">
      <c r="A146" s="354" t="s">
        <v>2489</v>
      </c>
      <c r="B146" s="354" t="s">
        <v>2515</v>
      </c>
      <c r="C146" s="354" t="s">
        <v>2601</v>
      </c>
      <c r="D146" s="353" t="s">
        <v>2148</v>
      </c>
      <c r="E146" s="354" t="s">
        <v>2142</v>
      </c>
      <c r="F146" s="376">
        <v>1</v>
      </c>
      <c r="G146" s="356">
        <v>19.27</v>
      </c>
      <c r="H146" s="356">
        <f t="shared" ref="H146:H147" si="12">F146*G146</f>
        <v>19.27</v>
      </c>
    </row>
    <row r="147" spans="1:8" ht="26.4">
      <c r="A147" s="354" t="s">
        <v>2489</v>
      </c>
      <c r="B147" s="354" t="s">
        <v>2516</v>
      </c>
      <c r="C147" s="354" t="s">
        <v>2601</v>
      </c>
      <c r="D147" s="353" t="s">
        <v>2517</v>
      </c>
      <c r="E147" s="354" t="s">
        <v>2142</v>
      </c>
      <c r="F147" s="376">
        <v>1</v>
      </c>
      <c r="G147" s="356">
        <v>12.72</v>
      </c>
      <c r="H147" s="356">
        <f t="shared" si="12"/>
        <v>12.72</v>
      </c>
    </row>
    <row r="148" spans="1:8" ht="15" thickBot="1">
      <c r="A148" s="341"/>
      <c r="B148" s="341"/>
      <c r="C148" s="341"/>
      <c r="D148" s="341"/>
      <c r="E148" s="341"/>
      <c r="F148" s="489" t="s">
        <v>2495</v>
      </c>
      <c r="G148" s="489"/>
      <c r="H148" s="342">
        <f>H145*1.2592</f>
        <v>40.281807999999998</v>
      </c>
    </row>
    <row r="149" spans="1:8" ht="15" thickTop="1">
      <c r="A149" s="343"/>
      <c r="B149" s="343"/>
      <c r="C149" s="343"/>
      <c r="D149" s="343"/>
      <c r="E149" s="343"/>
      <c r="F149" s="343"/>
      <c r="G149" s="343"/>
      <c r="H149" s="343"/>
    </row>
    <row r="150" spans="1:8">
      <c r="A150" s="345" t="s">
        <v>2574</v>
      </c>
      <c r="B150" s="345" t="s">
        <v>2460</v>
      </c>
      <c r="C150" s="345" t="s">
        <v>2461</v>
      </c>
      <c r="D150" s="346" t="s">
        <v>2462</v>
      </c>
      <c r="E150" s="347" t="s">
        <v>2147</v>
      </c>
      <c r="F150" s="348" t="s">
        <v>2463</v>
      </c>
      <c r="G150" s="348" t="s">
        <v>2464</v>
      </c>
      <c r="H150" s="348" t="s">
        <v>2022</v>
      </c>
    </row>
    <row r="151" spans="1:8" ht="39.6">
      <c r="A151" s="358" t="s">
        <v>2486</v>
      </c>
      <c r="B151" s="358" t="s">
        <v>2625</v>
      </c>
      <c r="C151" s="358" t="s">
        <v>2487</v>
      </c>
      <c r="D151" s="357" t="s">
        <v>2253</v>
      </c>
      <c r="E151" s="358" t="s">
        <v>2512</v>
      </c>
      <c r="F151" s="359">
        <v>1</v>
      </c>
      <c r="G151" s="360">
        <f>H151</f>
        <v>97.217040000000011</v>
      </c>
      <c r="H151" s="360">
        <f>SUM(H152:H157)</f>
        <v>97.217040000000011</v>
      </c>
    </row>
    <row r="152" spans="1:8" ht="26.4">
      <c r="A152" s="354" t="s">
        <v>2489</v>
      </c>
      <c r="B152" s="354" t="s">
        <v>2575</v>
      </c>
      <c r="C152" s="354" t="s">
        <v>2525</v>
      </c>
      <c r="D152" s="353" t="s">
        <v>2576</v>
      </c>
      <c r="E152" s="354" t="s">
        <v>2577</v>
      </c>
      <c r="F152" s="355">
        <v>0.8</v>
      </c>
      <c r="G152" s="356">
        <v>41.63</v>
      </c>
      <c r="H152" s="356">
        <f t="shared" ref="H152:H157" si="13">F152*G152</f>
        <v>33.304000000000002</v>
      </c>
    </row>
    <row r="153" spans="1:8" ht="26.4">
      <c r="A153" s="354" t="s">
        <v>2489</v>
      </c>
      <c r="B153" s="354" t="s">
        <v>2578</v>
      </c>
      <c r="C153" s="354" t="s">
        <v>2525</v>
      </c>
      <c r="D153" s="353" t="s">
        <v>2579</v>
      </c>
      <c r="E153" s="354" t="s">
        <v>1993</v>
      </c>
      <c r="F153" s="355">
        <v>0.48</v>
      </c>
      <c r="G153" s="356">
        <v>40</v>
      </c>
      <c r="H153" s="356">
        <f t="shared" si="13"/>
        <v>19.2</v>
      </c>
    </row>
    <row r="154" spans="1:8" ht="26.4">
      <c r="A154" s="354" t="s">
        <v>2489</v>
      </c>
      <c r="B154" s="354" t="s">
        <v>2580</v>
      </c>
      <c r="C154" s="354" t="s">
        <v>2525</v>
      </c>
      <c r="D154" s="353" t="s">
        <v>2581</v>
      </c>
      <c r="E154" s="354" t="s">
        <v>2512</v>
      </c>
      <c r="F154" s="355">
        <v>1</v>
      </c>
      <c r="G154" s="356">
        <v>0.7</v>
      </c>
      <c r="H154" s="356">
        <f t="shared" si="13"/>
        <v>0.7</v>
      </c>
    </row>
    <row r="155" spans="1:8">
      <c r="A155" s="354" t="s">
        <v>2489</v>
      </c>
      <c r="B155" s="354" t="s">
        <v>2582</v>
      </c>
      <c r="C155" s="354" t="s">
        <v>2525</v>
      </c>
      <c r="D155" s="353" t="s">
        <v>2583</v>
      </c>
      <c r="E155" s="354" t="s">
        <v>2146</v>
      </c>
      <c r="F155" s="355">
        <v>6.0000000000000001E-3</v>
      </c>
      <c r="G155" s="356">
        <v>675.22</v>
      </c>
      <c r="H155" s="356">
        <f t="shared" si="13"/>
        <v>4.0513200000000005</v>
      </c>
    </row>
    <row r="156" spans="1:8" ht="26.4">
      <c r="A156" s="354" t="s">
        <v>2489</v>
      </c>
      <c r="B156" s="354" t="s">
        <v>2490</v>
      </c>
      <c r="C156" s="354" t="s">
        <v>2601</v>
      </c>
      <c r="D156" s="353" t="s">
        <v>2492</v>
      </c>
      <c r="E156" s="354" t="s">
        <v>2142</v>
      </c>
      <c r="F156" s="355">
        <v>1.85</v>
      </c>
      <c r="G156" s="356">
        <v>19.27</v>
      </c>
      <c r="H156" s="356">
        <f t="shared" si="13"/>
        <v>35.649500000000003</v>
      </c>
    </row>
    <row r="157" spans="1:8" ht="26.4">
      <c r="A157" s="354" t="s">
        <v>2489</v>
      </c>
      <c r="B157" s="354" t="s">
        <v>2493</v>
      </c>
      <c r="C157" s="354" t="s">
        <v>2601</v>
      </c>
      <c r="D157" s="353" t="s">
        <v>2494</v>
      </c>
      <c r="E157" s="354" t="s">
        <v>2142</v>
      </c>
      <c r="F157" s="355">
        <v>0.374</v>
      </c>
      <c r="G157" s="356">
        <v>11.53</v>
      </c>
      <c r="H157" s="356">
        <f t="shared" si="13"/>
        <v>4.3122199999999999</v>
      </c>
    </row>
    <row r="158" spans="1:8">
      <c r="A158" s="341"/>
      <c r="B158" s="341"/>
      <c r="C158" s="341"/>
      <c r="D158" s="341"/>
      <c r="E158" s="341"/>
      <c r="F158" s="489" t="s">
        <v>2495</v>
      </c>
      <c r="G158" s="489"/>
      <c r="H158" s="342">
        <f>H151*1.2592</f>
        <v>122.41569676800002</v>
      </c>
    </row>
    <row r="159" spans="1:8">
      <c r="A159" s="490" t="s">
        <v>2496</v>
      </c>
      <c r="B159" s="490"/>
      <c r="C159" s="490"/>
      <c r="D159" s="490"/>
      <c r="E159" s="490"/>
      <c r="F159" s="490"/>
      <c r="G159" s="490"/>
      <c r="H159" s="490"/>
    </row>
    <row r="160" spans="1:8" ht="15" thickBot="1">
      <c r="A160" s="492" t="s">
        <v>2584</v>
      </c>
      <c r="B160" s="492"/>
      <c r="C160" s="492"/>
      <c r="D160" s="492"/>
      <c r="E160" s="492"/>
      <c r="F160" s="492"/>
      <c r="G160" s="492"/>
      <c r="H160" s="492"/>
    </row>
    <row r="161" spans="1:8" ht="15" thickTop="1">
      <c r="A161" s="343"/>
      <c r="B161" s="343"/>
      <c r="C161" s="343"/>
      <c r="D161" s="343"/>
      <c r="E161" s="343"/>
      <c r="F161" s="343"/>
      <c r="G161" s="343"/>
      <c r="H161" s="343"/>
    </row>
    <row r="162" spans="1:8">
      <c r="A162" s="345" t="s">
        <v>2585</v>
      </c>
      <c r="B162" s="345" t="s">
        <v>2460</v>
      </c>
      <c r="C162" s="345" t="s">
        <v>2461</v>
      </c>
      <c r="D162" s="346" t="s">
        <v>2462</v>
      </c>
      <c r="E162" s="347" t="s">
        <v>2147</v>
      </c>
      <c r="F162" s="348" t="s">
        <v>2463</v>
      </c>
      <c r="G162" s="348" t="s">
        <v>2464</v>
      </c>
      <c r="H162" s="348" t="s">
        <v>2022</v>
      </c>
    </row>
    <row r="163" spans="1:8" ht="39.6">
      <c r="A163" s="358" t="s">
        <v>2486</v>
      </c>
      <c r="B163" s="358" t="s">
        <v>2624</v>
      </c>
      <c r="C163" s="358" t="s">
        <v>2487</v>
      </c>
      <c r="D163" s="357" t="s">
        <v>2586</v>
      </c>
      <c r="E163" s="358" t="s">
        <v>2573</v>
      </c>
      <c r="F163" s="359">
        <v>1</v>
      </c>
      <c r="G163" s="360">
        <f>H163</f>
        <v>4715.0411999999997</v>
      </c>
      <c r="H163" s="360">
        <f>SUM(H164:H169)</f>
        <v>4715.0411999999997</v>
      </c>
    </row>
    <row r="164" spans="1:8" ht="26.4">
      <c r="A164" s="354" t="s">
        <v>2587</v>
      </c>
      <c r="B164" s="354" t="s">
        <v>2588</v>
      </c>
      <c r="C164" s="354" t="s">
        <v>2601</v>
      </c>
      <c r="D164" s="361" t="s">
        <v>1006</v>
      </c>
      <c r="E164" s="354" t="s">
        <v>2589</v>
      </c>
      <c r="F164" s="376">
        <v>1</v>
      </c>
      <c r="G164" s="363">
        <v>69.25</v>
      </c>
      <c r="H164" s="363">
        <f>F164*G164</f>
        <v>69.25</v>
      </c>
    </row>
    <row r="165" spans="1:8" ht="26.4">
      <c r="A165" s="354" t="s">
        <v>2587</v>
      </c>
      <c r="B165" s="354" t="s">
        <v>2590</v>
      </c>
      <c r="C165" s="354" t="s">
        <v>2601</v>
      </c>
      <c r="D165" s="361" t="s">
        <v>981</v>
      </c>
      <c r="E165" s="354" t="s">
        <v>2589</v>
      </c>
      <c r="F165" s="376">
        <v>1</v>
      </c>
      <c r="G165" s="363">
        <v>180.45</v>
      </c>
      <c r="H165" s="363">
        <f t="shared" ref="H165:H169" si="14">F165*G165</f>
        <v>180.45</v>
      </c>
    </row>
    <row r="166" spans="1:8" ht="26.4">
      <c r="A166" s="354" t="s">
        <v>2489</v>
      </c>
      <c r="B166" s="354" t="s">
        <v>2591</v>
      </c>
      <c r="C166" s="354" t="s">
        <v>2601</v>
      </c>
      <c r="D166" s="361" t="s">
        <v>2592</v>
      </c>
      <c r="E166" s="354" t="s">
        <v>2142</v>
      </c>
      <c r="F166" s="376">
        <v>2.5</v>
      </c>
      <c r="G166" s="363">
        <v>19.27</v>
      </c>
      <c r="H166" s="363">
        <f t="shared" si="14"/>
        <v>48.174999999999997</v>
      </c>
    </row>
    <row r="167" spans="1:8" ht="26.4">
      <c r="A167" s="354" t="s">
        <v>2489</v>
      </c>
      <c r="B167" s="354" t="s">
        <v>2516</v>
      </c>
      <c r="C167" s="354" t="s">
        <v>2601</v>
      </c>
      <c r="D167" s="361" t="s">
        <v>2517</v>
      </c>
      <c r="E167" s="354" t="s">
        <v>2142</v>
      </c>
      <c r="F167" s="376">
        <v>2.5</v>
      </c>
      <c r="G167" s="363">
        <v>12.72</v>
      </c>
      <c r="H167" s="363">
        <f t="shared" si="14"/>
        <v>31.8</v>
      </c>
    </row>
    <row r="168" spans="1:8" ht="26.4">
      <c r="A168" s="354" t="s">
        <v>2489</v>
      </c>
      <c r="B168" s="354" t="s">
        <v>2741</v>
      </c>
      <c r="C168" s="354" t="s">
        <v>2487</v>
      </c>
      <c r="D168" s="361" t="s">
        <v>2726</v>
      </c>
      <c r="E168" s="354" t="s">
        <v>1993</v>
      </c>
      <c r="F168" s="376">
        <v>1</v>
      </c>
      <c r="G168" s="363">
        <f>Cotações!K8</f>
        <v>4385.1499999999996</v>
      </c>
      <c r="H168" s="363">
        <f t="shared" si="14"/>
        <v>4385.1499999999996</v>
      </c>
    </row>
    <row r="169" spans="1:8" ht="26.4">
      <c r="A169" s="354" t="s">
        <v>2489</v>
      </c>
      <c r="B169" s="354" t="s">
        <v>2593</v>
      </c>
      <c r="C169" s="354" t="s">
        <v>2601</v>
      </c>
      <c r="D169" s="361" t="s">
        <v>2594</v>
      </c>
      <c r="E169" s="354" t="s">
        <v>1995</v>
      </c>
      <c r="F169" s="376">
        <v>0.47</v>
      </c>
      <c r="G169" s="363">
        <v>0.46</v>
      </c>
      <c r="H169" s="363">
        <f t="shared" si="14"/>
        <v>0.2162</v>
      </c>
    </row>
    <row r="170" spans="1:8">
      <c r="A170" s="341"/>
      <c r="B170" s="341"/>
      <c r="C170" s="341"/>
      <c r="D170" s="341"/>
      <c r="E170" s="341"/>
      <c r="F170" s="489" t="s">
        <v>2495</v>
      </c>
      <c r="G170" s="489"/>
      <c r="H170" s="342">
        <f>H163*1.2592</f>
        <v>5937.1798790399998</v>
      </c>
    </row>
    <row r="171" spans="1:8">
      <c r="A171" s="490" t="s">
        <v>2496</v>
      </c>
      <c r="B171" s="490"/>
      <c r="C171" s="490"/>
      <c r="D171" s="490"/>
      <c r="E171" s="490"/>
      <c r="F171" s="490"/>
      <c r="G171" s="490"/>
      <c r="H171" s="490"/>
    </row>
    <row r="172" spans="1:8" ht="15" thickBot="1">
      <c r="A172" s="492" t="s">
        <v>2595</v>
      </c>
      <c r="B172" s="492"/>
      <c r="C172" s="492"/>
      <c r="D172" s="492"/>
      <c r="E172" s="492"/>
      <c r="F172" s="492"/>
      <c r="G172" s="492"/>
      <c r="H172" s="492"/>
    </row>
    <row r="173" spans="1:8" ht="15" thickTop="1">
      <c r="A173" s="343"/>
      <c r="B173" s="343"/>
      <c r="C173" s="343"/>
      <c r="D173" s="343"/>
      <c r="E173" s="343"/>
      <c r="F173" s="343"/>
      <c r="G173" s="343"/>
      <c r="H173" s="343"/>
    </row>
    <row r="174" spans="1:8">
      <c r="A174" s="345" t="s">
        <v>2744</v>
      </c>
      <c r="B174" s="345" t="s">
        <v>2460</v>
      </c>
      <c r="C174" s="345" t="s">
        <v>2461</v>
      </c>
      <c r="D174" s="346" t="s">
        <v>2462</v>
      </c>
      <c r="E174" s="347" t="s">
        <v>2147</v>
      </c>
      <c r="F174" s="348" t="s">
        <v>2463</v>
      </c>
      <c r="G174" s="348" t="s">
        <v>2464</v>
      </c>
      <c r="H174" s="348" t="s">
        <v>2022</v>
      </c>
    </row>
    <row r="175" spans="1:8">
      <c r="A175" s="358" t="s">
        <v>2486</v>
      </c>
      <c r="B175" s="358" t="s">
        <v>2623</v>
      </c>
      <c r="C175" s="358" t="s">
        <v>2487</v>
      </c>
      <c r="D175" s="357" t="s">
        <v>2596</v>
      </c>
      <c r="E175" s="358" t="s">
        <v>2144</v>
      </c>
      <c r="F175" s="359">
        <v>1</v>
      </c>
      <c r="G175" s="360">
        <f>H175</f>
        <v>39.840000000000003</v>
      </c>
      <c r="H175" s="360">
        <f>ROUND((SUM(H176:H178)),2)</f>
        <v>39.840000000000003</v>
      </c>
    </row>
    <row r="176" spans="1:8" ht="26.4">
      <c r="A176" s="354" t="s">
        <v>2489</v>
      </c>
      <c r="B176" s="354" t="s">
        <v>2516</v>
      </c>
      <c r="C176" s="354" t="s">
        <v>2601</v>
      </c>
      <c r="D176" s="353" t="s">
        <v>2517</v>
      </c>
      <c r="E176" s="354" t="s">
        <v>2142</v>
      </c>
      <c r="F176" s="376">
        <v>0.13700000000000001</v>
      </c>
      <c r="G176" s="356">
        <v>12.72</v>
      </c>
      <c r="H176" s="363">
        <f t="shared" ref="H176:H178" si="15">F176*G176</f>
        <v>1.7426400000000002</v>
      </c>
    </row>
    <row r="177" spans="1:8" ht="26.4">
      <c r="A177" s="354" t="s">
        <v>2489</v>
      </c>
      <c r="B177" s="354" t="s">
        <v>2742</v>
      </c>
      <c r="C177" s="354" t="s">
        <v>2487</v>
      </c>
      <c r="D177" s="353" t="s">
        <v>2597</v>
      </c>
      <c r="E177" s="354" t="s">
        <v>2144</v>
      </c>
      <c r="F177" s="376">
        <v>1</v>
      </c>
      <c r="G177" s="356">
        <v>36</v>
      </c>
      <c r="H177" s="363">
        <f t="shared" si="15"/>
        <v>36</v>
      </c>
    </row>
    <row r="178" spans="1:8">
      <c r="A178" s="354" t="s">
        <v>2489</v>
      </c>
      <c r="B178" s="354" t="s">
        <v>2569</v>
      </c>
      <c r="C178" s="354" t="s">
        <v>2525</v>
      </c>
      <c r="D178" s="353" t="s">
        <v>2570</v>
      </c>
      <c r="E178" s="354" t="s">
        <v>2149</v>
      </c>
      <c r="F178" s="376">
        <v>0.13700000000000001</v>
      </c>
      <c r="G178" s="363">
        <v>15.34</v>
      </c>
      <c r="H178" s="363">
        <f t="shared" si="15"/>
        <v>2.1015800000000002</v>
      </c>
    </row>
    <row r="179" spans="1:8">
      <c r="A179" s="341"/>
      <c r="B179" s="341"/>
      <c r="C179" s="341"/>
      <c r="D179" s="341"/>
      <c r="E179" s="341"/>
      <c r="F179" s="489" t="s">
        <v>2495</v>
      </c>
      <c r="G179" s="489"/>
      <c r="H179" s="342">
        <f>H175*1.2592</f>
        <v>50.166528000000007</v>
      </c>
    </row>
    <row r="180" spans="1:8">
      <c r="A180" s="490" t="s">
        <v>2496</v>
      </c>
      <c r="B180" s="490"/>
      <c r="C180" s="490"/>
      <c r="D180" s="490"/>
      <c r="E180" s="490"/>
      <c r="F180" s="490"/>
      <c r="G180" s="490"/>
      <c r="H180" s="490"/>
    </row>
    <row r="181" spans="1:8" ht="15" thickBot="1">
      <c r="A181" s="492" t="s">
        <v>2598</v>
      </c>
      <c r="B181" s="492"/>
      <c r="C181" s="492"/>
      <c r="D181" s="492"/>
      <c r="E181" s="492"/>
      <c r="F181" s="492"/>
      <c r="G181" s="492"/>
      <c r="H181" s="492"/>
    </row>
    <row r="182" spans="1:8">
      <c r="A182" s="493"/>
      <c r="B182" s="493"/>
      <c r="C182" s="493"/>
      <c r="D182" s="493"/>
      <c r="E182" s="493"/>
      <c r="F182" s="493"/>
      <c r="G182" s="493"/>
      <c r="H182" s="493"/>
    </row>
    <row r="183" spans="1:8">
      <c r="A183" s="345" t="s">
        <v>2445</v>
      </c>
      <c r="B183" s="345" t="s">
        <v>2460</v>
      </c>
      <c r="C183" s="345" t="s">
        <v>2461</v>
      </c>
      <c r="D183" s="346" t="s">
        <v>2462</v>
      </c>
      <c r="E183" s="347" t="s">
        <v>2147</v>
      </c>
      <c r="F183" s="348" t="s">
        <v>2463</v>
      </c>
      <c r="G183" s="348" t="s">
        <v>2464</v>
      </c>
      <c r="H183" s="348" t="s">
        <v>2022</v>
      </c>
    </row>
    <row r="184" spans="1:8" ht="26.4">
      <c r="A184" s="358" t="s">
        <v>2486</v>
      </c>
      <c r="B184" s="358" t="s">
        <v>2270</v>
      </c>
      <c r="C184" s="358" t="s">
        <v>2487</v>
      </c>
      <c r="D184" s="357" t="s">
        <v>2604</v>
      </c>
      <c r="E184" s="358" t="s">
        <v>2147</v>
      </c>
      <c r="F184" s="359">
        <v>1</v>
      </c>
      <c r="G184" s="360">
        <f>H184</f>
        <v>20.04</v>
      </c>
      <c r="H184" s="360">
        <f>ROUND((SUM(H185:H186)),2)</f>
        <v>20.04</v>
      </c>
    </row>
    <row r="185" spans="1:8" ht="26.4">
      <c r="A185" s="354" t="s">
        <v>2489</v>
      </c>
      <c r="B185" s="354" t="s">
        <v>2516</v>
      </c>
      <c r="C185" s="354" t="s">
        <v>2601</v>
      </c>
      <c r="D185" s="353" t="s">
        <v>2517</v>
      </c>
      <c r="E185" s="354" t="s">
        <v>2142</v>
      </c>
      <c r="F185" s="376">
        <v>0.2</v>
      </c>
      <c r="G185" s="356">
        <v>12.72</v>
      </c>
      <c r="H185" s="363">
        <f t="shared" ref="H185:H186" si="16">F185*G185</f>
        <v>2.5440000000000005</v>
      </c>
    </row>
    <row r="186" spans="1:8" ht="26.4">
      <c r="A186" s="354" t="s">
        <v>2489</v>
      </c>
      <c r="B186" s="354" t="s">
        <v>2743</v>
      </c>
      <c r="C186" s="354" t="s">
        <v>2487</v>
      </c>
      <c r="D186" s="353" t="s">
        <v>2604</v>
      </c>
      <c r="E186" s="354" t="s">
        <v>2144</v>
      </c>
      <c r="F186" s="376">
        <v>1</v>
      </c>
      <c r="G186" s="356">
        <v>17.5</v>
      </c>
      <c r="H186" s="363">
        <f t="shared" si="16"/>
        <v>17.5</v>
      </c>
    </row>
    <row r="187" spans="1:8">
      <c r="A187" s="341"/>
      <c r="B187" s="341"/>
      <c r="C187" s="341"/>
      <c r="D187" s="341"/>
      <c r="E187" s="341"/>
      <c r="F187" s="489" t="s">
        <v>2495</v>
      </c>
      <c r="G187" s="489"/>
      <c r="H187" s="342">
        <f>H184*1.2592</f>
        <v>25.234368</v>
      </c>
    </row>
    <row r="188" spans="1:8">
      <c r="A188" s="490" t="s">
        <v>2496</v>
      </c>
      <c r="B188" s="490"/>
      <c r="C188" s="490"/>
      <c r="D188" s="490"/>
      <c r="E188" s="490"/>
      <c r="F188" s="490"/>
      <c r="G188" s="490"/>
      <c r="H188" s="490"/>
    </row>
    <row r="189" spans="1:8">
      <c r="A189" s="492" t="s">
        <v>2628</v>
      </c>
      <c r="B189" s="492"/>
      <c r="C189" s="492"/>
      <c r="D189" s="492"/>
      <c r="E189" s="492"/>
      <c r="F189" s="492"/>
      <c r="G189" s="492"/>
      <c r="H189" s="492"/>
    </row>
  </sheetData>
  <mergeCells count="60">
    <mergeCell ref="A180:H180"/>
    <mergeCell ref="A181:H181"/>
    <mergeCell ref="F187:G187"/>
    <mergeCell ref="A188:H188"/>
    <mergeCell ref="A189:H189"/>
    <mergeCell ref="A182:H182"/>
    <mergeCell ref="F179:G179"/>
    <mergeCell ref="A142:H142"/>
    <mergeCell ref="F148:G148"/>
    <mergeCell ref="F158:G158"/>
    <mergeCell ref="A159:H159"/>
    <mergeCell ref="A160:H160"/>
    <mergeCell ref="F170:G170"/>
    <mergeCell ref="A171:H171"/>
    <mergeCell ref="A172:H172"/>
    <mergeCell ref="A141:H141"/>
    <mergeCell ref="A95:H95"/>
    <mergeCell ref="F110:G110"/>
    <mergeCell ref="A111:H111"/>
    <mergeCell ref="A112:H112"/>
    <mergeCell ref="F120:G120"/>
    <mergeCell ref="A121:H121"/>
    <mergeCell ref="A122:H122"/>
    <mergeCell ref="F132:G132"/>
    <mergeCell ref="A133:H133"/>
    <mergeCell ref="A134:H134"/>
    <mergeCell ref="F140:G140"/>
    <mergeCell ref="A94:H94"/>
    <mergeCell ref="A54:H54"/>
    <mergeCell ref="F59:G59"/>
    <mergeCell ref="A60:H60"/>
    <mergeCell ref="A61:H61"/>
    <mergeCell ref="F67:G67"/>
    <mergeCell ref="A68:H68"/>
    <mergeCell ref="A69:H69"/>
    <mergeCell ref="F76:G76"/>
    <mergeCell ref="A77:H77"/>
    <mergeCell ref="A78:H78"/>
    <mergeCell ref="F93:G93"/>
    <mergeCell ref="A53:H53"/>
    <mergeCell ref="A21:H21"/>
    <mergeCell ref="F28:G28"/>
    <mergeCell ref="A29:H29"/>
    <mergeCell ref="A30:H30"/>
    <mergeCell ref="F36:G36"/>
    <mergeCell ref="A37:H37"/>
    <mergeCell ref="A38:H38"/>
    <mergeCell ref="F44:G44"/>
    <mergeCell ref="A45:H45"/>
    <mergeCell ref="A46:H46"/>
    <mergeCell ref="F52:G52"/>
    <mergeCell ref="A14:H14"/>
    <mergeCell ref="F19:G19"/>
    <mergeCell ref="A20:H20"/>
    <mergeCell ref="A1:H1"/>
    <mergeCell ref="B3:H3"/>
    <mergeCell ref="B4:H4"/>
    <mergeCell ref="B5:H5"/>
    <mergeCell ref="F9:G9"/>
    <mergeCell ref="F13:G13"/>
  </mergeCells>
  <pageMargins left="0.51181102362204722" right="0.51181102362204722" top="0.86614173228346458" bottom="0.78740157480314965" header="0.31496062992125984" footer="0.31496062992125984"/>
  <pageSetup paperSize="9" scale="66" fitToHeight="0" orientation="portrait" r:id="rId1"/>
  <headerFooter>
    <oddHeader>&amp;C&amp;G</oddHeader>
    <oddFooter>&amp;L&amp;G&amp;CPágina &amp;P de &amp;N&amp;R_______________________________________
Lorena Araújo Silva
Eng. Civil CREA 1015611540D -GO</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1C30A-6487-41E1-BA58-096C908E0900}">
  <sheetPr>
    <pageSetUpPr fitToPage="1"/>
  </sheetPr>
  <dimension ref="A1:H16"/>
  <sheetViews>
    <sheetView zoomScale="90" zoomScaleNormal="90" workbookViewId="0">
      <selection activeCell="F26" sqref="F26"/>
    </sheetView>
  </sheetViews>
  <sheetFormatPr defaultColWidth="11.44140625" defaultRowHeight="13.8"/>
  <cols>
    <col min="1" max="1" width="48.33203125" style="330" customWidth="1"/>
    <col min="2" max="2" width="14.44140625" style="6" customWidth="1"/>
    <col min="3" max="3" width="18" style="6" customWidth="1"/>
    <col min="4" max="4" width="15.44140625" style="6" customWidth="1"/>
    <col min="5" max="5" width="16.5546875" style="329" customWidth="1"/>
    <col min="6" max="6" width="14.88671875" style="329" customWidth="1"/>
    <col min="7" max="7" width="18.33203125" style="329" customWidth="1"/>
    <col min="8" max="8" width="11.44140625" style="6"/>
    <col min="9" max="256" width="11.44140625" style="324"/>
    <col min="257" max="257" width="75.5546875" style="324" customWidth="1"/>
    <col min="258" max="258" width="14.44140625" style="324" customWidth="1"/>
    <col min="259" max="259" width="18" style="324" customWidth="1"/>
    <col min="260" max="260" width="15.44140625" style="324" customWidth="1"/>
    <col min="261" max="261" width="16.5546875" style="324" customWidth="1"/>
    <col min="262" max="262" width="14.88671875" style="324" customWidth="1"/>
    <col min="263" max="263" width="18.33203125" style="324" customWidth="1"/>
    <col min="264" max="512" width="11.44140625" style="324"/>
    <col min="513" max="513" width="75.5546875" style="324" customWidth="1"/>
    <col min="514" max="514" width="14.44140625" style="324" customWidth="1"/>
    <col min="515" max="515" width="18" style="324" customWidth="1"/>
    <col min="516" max="516" width="15.44140625" style="324" customWidth="1"/>
    <col min="517" max="517" width="16.5546875" style="324" customWidth="1"/>
    <col min="518" max="518" width="14.88671875" style="324" customWidth="1"/>
    <col min="519" max="519" width="18.33203125" style="324" customWidth="1"/>
    <col min="520" max="768" width="11.44140625" style="324"/>
    <col min="769" max="769" width="75.5546875" style="324" customWidth="1"/>
    <col min="770" max="770" width="14.44140625" style="324" customWidth="1"/>
    <col min="771" max="771" width="18" style="324" customWidth="1"/>
    <col min="772" max="772" width="15.44140625" style="324" customWidth="1"/>
    <col min="773" max="773" width="16.5546875" style="324" customWidth="1"/>
    <col min="774" max="774" width="14.88671875" style="324" customWidth="1"/>
    <col min="775" max="775" width="18.33203125" style="324" customWidth="1"/>
    <col min="776" max="1024" width="11.44140625" style="324"/>
    <col min="1025" max="1025" width="75.5546875" style="324" customWidth="1"/>
    <col min="1026" max="1026" width="14.44140625" style="324" customWidth="1"/>
    <col min="1027" max="1027" width="18" style="324" customWidth="1"/>
    <col min="1028" max="1028" width="15.44140625" style="324" customWidth="1"/>
    <col min="1029" max="1029" width="16.5546875" style="324" customWidth="1"/>
    <col min="1030" max="1030" width="14.88671875" style="324" customWidth="1"/>
    <col min="1031" max="1031" width="18.33203125" style="324" customWidth="1"/>
    <col min="1032" max="1280" width="11.44140625" style="324"/>
    <col min="1281" max="1281" width="75.5546875" style="324" customWidth="1"/>
    <col min="1282" max="1282" width="14.44140625" style="324" customWidth="1"/>
    <col min="1283" max="1283" width="18" style="324" customWidth="1"/>
    <col min="1284" max="1284" width="15.44140625" style="324" customWidth="1"/>
    <col min="1285" max="1285" width="16.5546875" style="324" customWidth="1"/>
    <col min="1286" max="1286" width="14.88671875" style="324" customWidth="1"/>
    <col min="1287" max="1287" width="18.33203125" style="324" customWidth="1"/>
    <col min="1288" max="1536" width="11.44140625" style="324"/>
    <col min="1537" max="1537" width="75.5546875" style="324" customWidth="1"/>
    <col min="1538" max="1538" width="14.44140625" style="324" customWidth="1"/>
    <col min="1539" max="1539" width="18" style="324" customWidth="1"/>
    <col min="1540" max="1540" width="15.44140625" style="324" customWidth="1"/>
    <col min="1541" max="1541" width="16.5546875" style="324" customWidth="1"/>
    <col min="1542" max="1542" width="14.88671875" style="324" customWidth="1"/>
    <col min="1543" max="1543" width="18.33203125" style="324" customWidth="1"/>
    <col min="1544" max="1792" width="11.44140625" style="324"/>
    <col min="1793" max="1793" width="75.5546875" style="324" customWidth="1"/>
    <col min="1794" max="1794" width="14.44140625" style="324" customWidth="1"/>
    <col min="1795" max="1795" width="18" style="324" customWidth="1"/>
    <col min="1796" max="1796" width="15.44140625" style="324" customWidth="1"/>
    <col min="1797" max="1797" width="16.5546875" style="324" customWidth="1"/>
    <col min="1798" max="1798" width="14.88671875" style="324" customWidth="1"/>
    <col min="1799" max="1799" width="18.33203125" style="324" customWidth="1"/>
    <col min="1800" max="2048" width="11.44140625" style="324"/>
    <col min="2049" max="2049" width="75.5546875" style="324" customWidth="1"/>
    <col min="2050" max="2050" width="14.44140625" style="324" customWidth="1"/>
    <col min="2051" max="2051" width="18" style="324" customWidth="1"/>
    <col min="2052" max="2052" width="15.44140625" style="324" customWidth="1"/>
    <col min="2053" max="2053" width="16.5546875" style="324" customWidth="1"/>
    <col min="2054" max="2054" width="14.88671875" style="324" customWidth="1"/>
    <col min="2055" max="2055" width="18.33203125" style="324" customWidth="1"/>
    <col min="2056" max="2304" width="11.44140625" style="324"/>
    <col min="2305" max="2305" width="75.5546875" style="324" customWidth="1"/>
    <col min="2306" max="2306" width="14.44140625" style="324" customWidth="1"/>
    <col min="2307" max="2307" width="18" style="324" customWidth="1"/>
    <col min="2308" max="2308" width="15.44140625" style="324" customWidth="1"/>
    <col min="2309" max="2309" width="16.5546875" style="324" customWidth="1"/>
    <col min="2310" max="2310" width="14.88671875" style="324" customWidth="1"/>
    <col min="2311" max="2311" width="18.33203125" style="324" customWidth="1"/>
    <col min="2312" max="2560" width="11.44140625" style="324"/>
    <col min="2561" max="2561" width="75.5546875" style="324" customWidth="1"/>
    <col min="2562" max="2562" width="14.44140625" style="324" customWidth="1"/>
    <col min="2563" max="2563" width="18" style="324" customWidth="1"/>
    <col min="2564" max="2564" width="15.44140625" style="324" customWidth="1"/>
    <col min="2565" max="2565" width="16.5546875" style="324" customWidth="1"/>
    <col min="2566" max="2566" width="14.88671875" style="324" customWidth="1"/>
    <col min="2567" max="2567" width="18.33203125" style="324" customWidth="1"/>
    <col min="2568" max="2816" width="11.44140625" style="324"/>
    <col min="2817" max="2817" width="75.5546875" style="324" customWidth="1"/>
    <col min="2818" max="2818" width="14.44140625" style="324" customWidth="1"/>
    <col min="2819" max="2819" width="18" style="324" customWidth="1"/>
    <col min="2820" max="2820" width="15.44140625" style="324" customWidth="1"/>
    <col min="2821" max="2821" width="16.5546875" style="324" customWidth="1"/>
    <col min="2822" max="2822" width="14.88671875" style="324" customWidth="1"/>
    <col min="2823" max="2823" width="18.33203125" style="324" customWidth="1"/>
    <col min="2824" max="3072" width="11.44140625" style="324"/>
    <col min="3073" max="3073" width="75.5546875" style="324" customWidth="1"/>
    <col min="3074" max="3074" width="14.44140625" style="324" customWidth="1"/>
    <col min="3075" max="3075" width="18" style="324" customWidth="1"/>
    <col min="3076" max="3076" width="15.44140625" style="324" customWidth="1"/>
    <col min="3077" max="3077" width="16.5546875" style="324" customWidth="1"/>
    <col min="3078" max="3078" width="14.88671875" style="324" customWidth="1"/>
    <col min="3079" max="3079" width="18.33203125" style="324" customWidth="1"/>
    <col min="3080" max="3328" width="11.44140625" style="324"/>
    <col min="3329" max="3329" width="75.5546875" style="324" customWidth="1"/>
    <col min="3330" max="3330" width="14.44140625" style="324" customWidth="1"/>
    <col min="3331" max="3331" width="18" style="324" customWidth="1"/>
    <col min="3332" max="3332" width="15.44140625" style="324" customWidth="1"/>
    <col min="3333" max="3333" width="16.5546875" style="324" customWidth="1"/>
    <col min="3334" max="3334" width="14.88671875" style="324" customWidth="1"/>
    <col min="3335" max="3335" width="18.33203125" style="324" customWidth="1"/>
    <col min="3336" max="3584" width="11.44140625" style="324"/>
    <col min="3585" max="3585" width="75.5546875" style="324" customWidth="1"/>
    <col min="3586" max="3586" width="14.44140625" style="324" customWidth="1"/>
    <col min="3587" max="3587" width="18" style="324" customWidth="1"/>
    <col min="3588" max="3588" width="15.44140625" style="324" customWidth="1"/>
    <col min="3589" max="3589" width="16.5546875" style="324" customWidth="1"/>
    <col min="3590" max="3590" width="14.88671875" style="324" customWidth="1"/>
    <col min="3591" max="3591" width="18.33203125" style="324" customWidth="1"/>
    <col min="3592" max="3840" width="11.44140625" style="324"/>
    <col min="3841" max="3841" width="75.5546875" style="324" customWidth="1"/>
    <col min="3842" max="3842" width="14.44140625" style="324" customWidth="1"/>
    <col min="3843" max="3843" width="18" style="324" customWidth="1"/>
    <col min="3844" max="3844" width="15.44140625" style="324" customWidth="1"/>
    <col min="3845" max="3845" width="16.5546875" style="324" customWidth="1"/>
    <col min="3846" max="3846" width="14.88671875" style="324" customWidth="1"/>
    <col min="3847" max="3847" width="18.33203125" style="324" customWidth="1"/>
    <col min="3848" max="4096" width="11.44140625" style="324"/>
    <col min="4097" max="4097" width="75.5546875" style="324" customWidth="1"/>
    <col min="4098" max="4098" width="14.44140625" style="324" customWidth="1"/>
    <col min="4099" max="4099" width="18" style="324" customWidth="1"/>
    <col min="4100" max="4100" width="15.44140625" style="324" customWidth="1"/>
    <col min="4101" max="4101" width="16.5546875" style="324" customWidth="1"/>
    <col min="4102" max="4102" width="14.88671875" style="324" customWidth="1"/>
    <col min="4103" max="4103" width="18.33203125" style="324" customWidth="1"/>
    <col min="4104" max="4352" width="11.44140625" style="324"/>
    <col min="4353" max="4353" width="75.5546875" style="324" customWidth="1"/>
    <col min="4354" max="4354" width="14.44140625" style="324" customWidth="1"/>
    <col min="4355" max="4355" width="18" style="324" customWidth="1"/>
    <col min="4356" max="4356" width="15.44140625" style="324" customWidth="1"/>
    <col min="4357" max="4357" width="16.5546875" style="324" customWidth="1"/>
    <col min="4358" max="4358" width="14.88671875" style="324" customWidth="1"/>
    <col min="4359" max="4359" width="18.33203125" style="324" customWidth="1"/>
    <col min="4360" max="4608" width="11.44140625" style="324"/>
    <col min="4609" max="4609" width="75.5546875" style="324" customWidth="1"/>
    <col min="4610" max="4610" width="14.44140625" style="324" customWidth="1"/>
    <col min="4611" max="4611" width="18" style="324" customWidth="1"/>
    <col min="4612" max="4612" width="15.44140625" style="324" customWidth="1"/>
    <col min="4613" max="4613" width="16.5546875" style="324" customWidth="1"/>
    <col min="4614" max="4614" width="14.88671875" style="324" customWidth="1"/>
    <col min="4615" max="4615" width="18.33203125" style="324" customWidth="1"/>
    <col min="4616" max="4864" width="11.44140625" style="324"/>
    <col min="4865" max="4865" width="75.5546875" style="324" customWidth="1"/>
    <col min="4866" max="4866" width="14.44140625" style="324" customWidth="1"/>
    <col min="4867" max="4867" width="18" style="324" customWidth="1"/>
    <col min="4868" max="4868" width="15.44140625" style="324" customWidth="1"/>
    <col min="4869" max="4869" width="16.5546875" style="324" customWidth="1"/>
    <col min="4870" max="4870" width="14.88671875" style="324" customWidth="1"/>
    <col min="4871" max="4871" width="18.33203125" style="324" customWidth="1"/>
    <col min="4872" max="5120" width="11.44140625" style="324"/>
    <col min="5121" max="5121" width="75.5546875" style="324" customWidth="1"/>
    <col min="5122" max="5122" width="14.44140625" style="324" customWidth="1"/>
    <col min="5123" max="5123" width="18" style="324" customWidth="1"/>
    <col min="5124" max="5124" width="15.44140625" style="324" customWidth="1"/>
    <col min="5125" max="5125" width="16.5546875" style="324" customWidth="1"/>
    <col min="5126" max="5126" width="14.88671875" style="324" customWidth="1"/>
    <col min="5127" max="5127" width="18.33203125" style="324" customWidth="1"/>
    <col min="5128" max="5376" width="11.44140625" style="324"/>
    <col min="5377" max="5377" width="75.5546875" style="324" customWidth="1"/>
    <col min="5378" max="5378" width="14.44140625" style="324" customWidth="1"/>
    <col min="5379" max="5379" width="18" style="324" customWidth="1"/>
    <col min="5380" max="5380" width="15.44140625" style="324" customWidth="1"/>
    <col min="5381" max="5381" width="16.5546875" style="324" customWidth="1"/>
    <col min="5382" max="5382" width="14.88671875" style="324" customWidth="1"/>
    <col min="5383" max="5383" width="18.33203125" style="324" customWidth="1"/>
    <col min="5384" max="5632" width="11.44140625" style="324"/>
    <col min="5633" max="5633" width="75.5546875" style="324" customWidth="1"/>
    <col min="5634" max="5634" width="14.44140625" style="324" customWidth="1"/>
    <col min="5635" max="5635" width="18" style="324" customWidth="1"/>
    <col min="5636" max="5636" width="15.44140625" style="324" customWidth="1"/>
    <col min="5637" max="5637" width="16.5546875" style="324" customWidth="1"/>
    <col min="5638" max="5638" width="14.88671875" style="324" customWidth="1"/>
    <col min="5639" max="5639" width="18.33203125" style="324" customWidth="1"/>
    <col min="5640" max="5888" width="11.44140625" style="324"/>
    <col min="5889" max="5889" width="75.5546875" style="324" customWidth="1"/>
    <col min="5890" max="5890" width="14.44140625" style="324" customWidth="1"/>
    <col min="5891" max="5891" width="18" style="324" customWidth="1"/>
    <col min="5892" max="5892" width="15.44140625" style="324" customWidth="1"/>
    <col min="5893" max="5893" width="16.5546875" style="324" customWidth="1"/>
    <col min="5894" max="5894" width="14.88671875" style="324" customWidth="1"/>
    <col min="5895" max="5895" width="18.33203125" style="324" customWidth="1"/>
    <col min="5896" max="6144" width="11.44140625" style="324"/>
    <col min="6145" max="6145" width="75.5546875" style="324" customWidth="1"/>
    <col min="6146" max="6146" width="14.44140625" style="324" customWidth="1"/>
    <col min="6147" max="6147" width="18" style="324" customWidth="1"/>
    <col min="6148" max="6148" width="15.44140625" style="324" customWidth="1"/>
    <col min="6149" max="6149" width="16.5546875" style="324" customWidth="1"/>
    <col min="6150" max="6150" width="14.88671875" style="324" customWidth="1"/>
    <col min="6151" max="6151" width="18.33203125" style="324" customWidth="1"/>
    <col min="6152" max="6400" width="11.44140625" style="324"/>
    <col min="6401" max="6401" width="75.5546875" style="324" customWidth="1"/>
    <col min="6402" max="6402" width="14.44140625" style="324" customWidth="1"/>
    <col min="6403" max="6403" width="18" style="324" customWidth="1"/>
    <col min="6404" max="6404" width="15.44140625" style="324" customWidth="1"/>
    <col min="6405" max="6405" width="16.5546875" style="324" customWidth="1"/>
    <col min="6406" max="6406" width="14.88671875" style="324" customWidth="1"/>
    <col min="6407" max="6407" width="18.33203125" style="324" customWidth="1"/>
    <col min="6408" max="6656" width="11.44140625" style="324"/>
    <col min="6657" max="6657" width="75.5546875" style="324" customWidth="1"/>
    <col min="6658" max="6658" width="14.44140625" style="324" customWidth="1"/>
    <col min="6659" max="6659" width="18" style="324" customWidth="1"/>
    <col min="6660" max="6660" width="15.44140625" style="324" customWidth="1"/>
    <col min="6661" max="6661" width="16.5546875" style="324" customWidth="1"/>
    <col min="6662" max="6662" width="14.88671875" style="324" customWidth="1"/>
    <col min="6663" max="6663" width="18.33203125" style="324" customWidth="1"/>
    <col min="6664" max="6912" width="11.44140625" style="324"/>
    <col min="6913" max="6913" width="75.5546875" style="324" customWidth="1"/>
    <col min="6914" max="6914" width="14.44140625" style="324" customWidth="1"/>
    <col min="6915" max="6915" width="18" style="324" customWidth="1"/>
    <col min="6916" max="6916" width="15.44140625" style="324" customWidth="1"/>
    <col min="6917" max="6917" width="16.5546875" style="324" customWidth="1"/>
    <col min="6918" max="6918" width="14.88671875" style="324" customWidth="1"/>
    <col min="6919" max="6919" width="18.33203125" style="324" customWidth="1"/>
    <col min="6920" max="7168" width="11.44140625" style="324"/>
    <col min="7169" max="7169" width="75.5546875" style="324" customWidth="1"/>
    <col min="7170" max="7170" width="14.44140625" style="324" customWidth="1"/>
    <col min="7171" max="7171" width="18" style="324" customWidth="1"/>
    <col min="7172" max="7172" width="15.44140625" style="324" customWidth="1"/>
    <col min="7173" max="7173" width="16.5546875" style="324" customWidth="1"/>
    <col min="7174" max="7174" width="14.88671875" style="324" customWidth="1"/>
    <col min="7175" max="7175" width="18.33203125" style="324" customWidth="1"/>
    <col min="7176" max="7424" width="11.44140625" style="324"/>
    <col min="7425" max="7425" width="75.5546875" style="324" customWidth="1"/>
    <col min="7426" max="7426" width="14.44140625" style="324" customWidth="1"/>
    <col min="7427" max="7427" width="18" style="324" customWidth="1"/>
    <col min="7428" max="7428" width="15.44140625" style="324" customWidth="1"/>
    <col min="7429" max="7429" width="16.5546875" style="324" customWidth="1"/>
    <col min="7430" max="7430" width="14.88671875" style="324" customWidth="1"/>
    <col min="7431" max="7431" width="18.33203125" style="324" customWidth="1"/>
    <col min="7432" max="7680" width="11.44140625" style="324"/>
    <col min="7681" max="7681" width="75.5546875" style="324" customWidth="1"/>
    <col min="7682" max="7682" width="14.44140625" style="324" customWidth="1"/>
    <col min="7683" max="7683" width="18" style="324" customWidth="1"/>
    <col min="7684" max="7684" width="15.44140625" style="324" customWidth="1"/>
    <col min="7685" max="7685" width="16.5546875" style="324" customWidth="1"/>
    <col min="7686" max="7686" width="14.88671875" style="324" customWidth="1"/>
    <col min="7687" max="7687" width="18.33203125" style="324" customWidth="1"/>
    <col min="7688" max="7936" width="11.44140625" style="324"/>
    <col min="7937" max="7937" width="75.5546875" style="324" customWidth="1"/>
    <col min="7938" max="7938" width="14.44140625" style="324" customWidth="1"/>
    <col min="7939" max="7939" width="18" style="324" customWidth="1"/>
    <col min="7940" max="7940" width="15.44140625" style="324" customWidth="1"/>
    <col min="7941" max="7941" width="16.5546875" style="324" customWidth="1"/>
    <col min="7942" max="7942" width="14.88671875" style="324" customWidth="1"/>
    <col min="7943" max="7943" width="18.33203125" style="324" customWidth="1"/>
    <col min="7944" max="8192" width="11.44140625" style="324"/>
    <col min="8193" max="8193" width="75.5546875" style="324" customWidth="1"/>
    <col min="8194" max="8194" width="14.44140625" style="324" customWidth="1"/>
    <col min="8195" max="8195" width="18" style="324" customWidth="1"/>
    <col min="8196" max="8196" width="15.44140625" style="324" customWidth="1"/>
    <col min="8197" max="8197" width="16.5546875" style="324" customWidth="1"/>
    <col min="8198" max="8198" width="14.88671875" style="324" customWidth="1"/>
    <col min="8199" max="8199" width="18.33203125" style="324" customWidth="1"/>
    <col min="8200" max="8448" width="11.44140625" style="324"/>
    <col min="8449" max="8449" width="75.5546875" style="324" customWidth="1"/>
    <col min="8450" max="8450" width="14.44140625" style="324" customWidth="1"/>
    <col min="8451" max="8451" width="18" style="324" customWidth="1"/>
    <col min="8452" max="8452" width="15.44140625" style="324" customWidth="1"/>
    <col min="8453" max="8453" width="16.5546875" style="324" customWidth="1"/>
    <col min="8454" max="8454" width="14.88671875" style="324" customWidth="1"/>
    <col min="8455" max="8455" width="18.33203125" style="324" customWidth="1"/>
    <col min="8456" max="8704" width="11.44140625" style="324"/>
    <col min="8705" max="8705" width="75.5546875" style="324" customWidth="1"/>
    <col min="8706" max="8706" width="14.44140625" style="324" customWidth="1"/>
    <col min="8707" max="8707" width="18" style="324" customWidth="1"/>
    <col min="8708" max="8708" width="15.44140625" style="324" customWidth="1"/>
    <col min="8709" max="8709" width="16.5546875" style="324" customWidth="1"/>
    <col min="8710" max="8710" width="14.88671875" style="324" customWidth="1"/>
    <col min="8711" max="8711" width="18.33203125" style="324" customWidth="1"/>
    <col min="8712" max="8960" width="11.44140625" style="324"/>
    <col min="8961" max="8961" width="75.5546875" style="324" customWidth="1"/>
    <col min="8962" max="8962" width="14.44140625" style="324" customWidth="1"/>
    <col min="8963" max="8963" width="18" style="324" customWidth="1"/>
    <col min="8964" max="8964" width="15.44140625" style="324" customWidth="1"/>
    <col min="8965" max="8965" width="16.5546875" style="324" customWidth="1"/>
    <col min="8966" max="8966" width="14.88671875" style="324" customWidth="1"/>
    <col min="8967" max="8967" width="18.33203125" style="324" customWidth="1"/>
    <col min="8968" max="9216" width="11.44140625" style="324"/>
    <col min="9217" max="9217" width="75.5546875" style="324" customWidth="1"/>
    <col min="9218" max="9218" width="14.44140625" style="324" customWidth="1"/>
    <col min="9219" max="9219" width="18" style="324" customWidth="1"/>
    <col min="9220" max="9220" width="15.44140625" style="324" customWidth="1"/>
    <col min="9221" max="9221" width="16.5546875" style="324" customWidth="1"/>
    <col min="9222" max="9222" width="14.88671875" style="324" customWidth="1"/>
    <col min="9223" max="9223" width="18.33203125" style="324" customWidth="1"/>
    <col min="9224" max="9472" width="11.44140625" style="324"/>
    <col min="9473" max="9473" width="75.5546875" style="324" customWidth="1"/>
    <col min="9474" max="9474" width="14.44140625" style="324" customWidth="1"/>
    <col min="9475" max="9475" width="18" style="324" customWidth="1"/>
    <col min="9476" max="9476" width="15.44140625" style="324" customWidth="1"/>
    <col min="9477" max="9477" width="16.5546875" style="324" customWidth="1"/>
    <col min="9478" max="9478" width="14.88671875" style="324" customWidth="1"/>
    <col min="9479" max="9479" width="18.33203125" style="324" customWidth="1"/>
    <col min="9480" max="9728" width="11.44140625" style="324"/>
    <col min="9729" max="9729" width="75.5546875" style="324" customWidth="1"/>
    <col min="9730" max="9730" width="14.44140625" style="324" customWidth="1"/>
    <col min="9731" max="9731" width="18" style="324" customWidth="1"/>
    <col min="9732" max="9732" width="15.44140625" style="324" customWidth="1"/>
    <col min="9733" max="9733" width="16.5546875" style="324" customWidth="1"/>
    <col min="9734" max="9734" width="14.88671875" style="324" customWidth="1"/>
    <col min="9735" max="9735" width="18.33203125" style="324" customWidth="1"/>
    <col min="9736" max="9984" width="11.44140625" style="324"/>
    <col min="9985" max="9985" width="75.5546875" style="324" customWidth="1"/>
    <col min="9986" max="9986" width="14.44140625" style="324" customWidth="1"/>
    <col min="9987" max="9987" width="18" style="324" customWidth="1"/>
    <col min="9988" max="9988" width="15.44140625" style="324" customWidth="1"/>
    <col min="9989" max="9989" width="16.5546875" style="324" customWidth="1"/>
    <col min="9990" max="9990" width="14.88671875" style="324" customWidth="1"/>
    <col min="9991" max="9991" width="18.33203125" style="324" customWidth="1"/>
    <col min="9992" max="10240" width="11.44140625" style="324"/>
    <col min="10241" max="10241" width="75.5546875" style="324" customWidth="1"/>
    <col min="10242" max="10242" width="14.44140625" style="324" customWidth="1"/>
    <col min="10243" max="10243" width="18" style="324" customWidth="1"/>
    <col min="10244" max="10244" width="15.44140625" style="324" customWidth="1"/>
    <col min="10245" max="10245" width="16.5546875" style="324" customWidth="1"/>
    <col min="10246" max="10246" width="14.88671875" style="324" customWidth="1"/>
    <col min="10247" max="10247" width="18.33203125" style="324" customWidth="1"/>
    <col min="10248" max="10496" width="11.44140625" style="324"/>
    <col min="10497" max="10497" width="75.5546875" style="324" customWidth="1"/>
    <col min="10498" max="10498" width="14.44140625" style="324" customWidth="1"/>
    <col min="10499" max="10499" width="18" style="324" customWidth="1"/>
    <col min="10500" max="10500" width="15.44140625" style="324" customWidth="1"/>
    <col min="10501" max="10501" width="16.5546875" style="324" customWidth="1"/>
    <col min="10502" max="10502" width="14.88671875" style="324" customWidth="1"/>
    <col min="10503" max="10503" width="18.33203125" style="324" customWidth="1"/>
    <col min="10504" max="10752" width="11.44140625" style="324"/>
    <col min="10753" max="10753" width="75.5546875" style="324" customWidth="1"/>
    <col min="10754" max="10754" width="14.44140625" style="324" customWidth="1"/>
    <col min="10755" max="10755" width="18" style="324" customWidth="1"/>
    <col min="10756" max="10756" width="15.44140625" style="324" customWidth="1"/>
    <col min="10757" max="10757" width="16.5546875" style="324" customWidth="1"/>
    <col min="10758" max="10758" width="14.88671875" style="324" customWidth="1"/>
    <col min="10759" max="10759" width="18.33203125" style="324" customWidth="1"/>
    <col min="10760" max="11008" width="11.44140625" style="324"/>
    <col min="11009" max="11009" width="75.5546875" style="324" customWidth="1"/>
    <col min="11010" max="11010" width="14.44140625" style="324" customWidth="1"/>
    <col min="11011" max="11011" width="18" style="324" customWidth="1"/>
    <col min="11012" max="11012" width="15.44140625" style="324" customWidth="1"/>
    <col min="11013" max="11013" width="16.5546875" style="324" customWidth="1"/>
    <col min="11014" max="11014" width="14.88671875" style="324" customWidth="1"/>
    <col min="11015" max="11015" width="18.33203125" style="324" customWidth="1"/>
    <col min="11016" max="11264" width="11.44140625" style="324"/>
    <col min="11265" max="11265" width="75.5546875" style="324" customWidth="1"/>
    <col min="11266" max="11266" width="14.44140625" style="324" customWidth="1"/>
    <col min="11267" max="11267" width="18" style="324" customWidth="1"/>
    <col min="11268" max="11268" width="15.44140625" style="324" customWidth="1"/>
    <col min="11269" max="11269" width="16.5546875" style="324" customWidth="1"/>
    <col min="11270" max="11270" width="14.88671875" style="324" customWidth="1"/>
    <col min="11271" max="11271" width="18.33203125" style="324" customWidth="1"/>
    <col min="11272" max="11520" width="11.44140625" style="324"/>
    <col min="11521" max="11521" width="75.5546875" style="324" customWidth="1"/>
    <col min="11522" max="11522" width="14.44140625" style="324" customWidth="1"/>
    <col min="11523" max="11523" width="18" style="324" customWidth="1"/>
    <col min="11524" max="11524" width="15.44140625" style="324" customWidth="1"/>
    <col min="11525" max="11525" width="16.5546875" style="324" customWidth="1"/>
    <col min="11526" max="11526" width="14.88671875" style="324" customWidth="1"/>
    <col min="11527" max="11527" width="18.33203125" style="324" customWidth="1"/>
    <col min="11528" max="11776" width="11.44140625" style="324"/>
    <col min="11777" max="11777" width="75.5546875" style="324" customWidth="1"/>
    <col min="11778" max="11778" width="14.44140625" style="324" customWidth="1"/>
    <col min="11779" max="11779" width="18" style="324" customWidth="1"/>
    <col min="11780" max="11780" width="15.44140625" style="324" customWidth="1"/>
    <col min="11781" max="11781" width="16.5546875" style="324" customWidth="1"/>
    <col min="11782" max="11782" width="14.88671875" style="324" customWidth="1"/>
    <col min="11783" max="11783" width="18.33203125" style="324" customWidth="1"/>
    <col min="11784" max="12032" width="11.44140625" style="324"/>
    <col min="12033" max="12033" width="75.5546875" style="324" customWidth="1"/>
    <col min="12034" max="12034" width="14.44140625" style="324" customWidth="1"/>
    <col min="12035" max="12035" width="18" style="324" customWidth="1"/>
    <col min="12036" max="12036" width="15.44140625" style="324" customWidth="1"/>
    <col min="12037" max="12037" width="16.5546875" style="324" customWidth="1"/>
    <col min="12038" max="12038" width="14.88671875" style="324" customWidth="1"/>
    <col min="12039" max="12039" width="18.33203125" style="324" customWidth="1"/>
    <col min="12040" max="12288" width="11.44140625" style="324"/>
    <col min="12289" max="12289" width="75.5546875" style="324" customWidth="1"/>
    <col min="12290" max="12290" width="14.44140625" style="324" customWidth="1"/>
    <col min="12291" max="12291" width="18" style="324" customWidth="1"/>
    <col min="12292" max="12292" width="15.44140625" style="324" customWidth="1"/>
    <col min="12293" max="12293" width="16.5546875" style="324" customWidth="1"/>
    <col min="12294" max="12294" width="14.88671875" style="324" customWidth="1"/>
    <col min="12295" max="12295" width="18.33203125" style="324" customWidth="1"/>
    <col min="12296" max="12544" width="11.44140625" style="324"/>
    <col min="12545" max="12545" width="75.5546875" style="324" customWidth="1"/>
    <col min="12546" max="12546" width="14.44140625" style="324" customWidth="1"/>
    <col min="12547" max="12547" width="18" style="324" customWidth="1"/>
    <col min="12548" max="12548" width="15.44140625" style="324" customWidth="1"/>
    <col min="12549" max="12549" width="16.5546875" style="324" customWidth="1"/>
    <col min="12550" max="12550" width="14.88671875" style="324" customWidth="1"/>
    <col min="12551" max="12551" width="18.33203125" style="324" customWidth="1"/>
    <col min="12552" max="12800" width="11.44140625" style="324"/>
    <col min="12801" max="12801" width="75.5546875" style="324" customWidth="1"/>
    <col min="12802" max="12802" width="14.44140625" style="324" customWidth="1"/>
    <col min="12803" max="12803" width="18" style="324" customWidth="1"/>
    <col min="12804" max="12804" width="15.44140625" style="324" customWidth="1"/>
    <col min="12805" max="12805" width="16.5546875" style="324" customWidth="1"/>
    <col min="12806" max="12806" width="14.88671875" style="324" customWidth="1"/>
    <col min="12807" max="12807" width="18.33203125" style="324" customWidth="1"/>
    <col min="12808" max="13056" width="11.44140625" style="324"/>
    <col min="13057" max="13057" width="75.5546875" style="324" customWidth="1"/>
    <col min="13058" max="13058" width="14.44140625" style="324" customWidth="1"/>
    <col min="13059" max="13059" width="18" style="324" customWidth="1"/>
    <col min="13060" max="13060" width="15.44140625" style="324" customWidth="1"/>
    <col min="13061" max="13061" width="16.5546875" style="324" customWidth="1"/>
    <col min="13062" max="13062" width="14.88671875" style="324" customWidth="1"/>
    <col min="13063" max="13063" width="18.33203125" style="324" customWidth="1"/>
    <col min="13064" max="13312" width="11.44140625" style="324"/>
    <col min="13313" max="13313" width="75.5546875" style="324" customWidth="1"/>
    <col min="13314" max="13314" width="14.44140625" style="324" customWidth="1"/>
    <col min="13315" max="13315" width="18" style="324" customWidth="1"/>
    <col min="13316" max="13316" width="15.44140625" style="324" customWidth="1"/>
    <col min="13317" max="13317" width="16.5546875" style="324" customWidth="1"/>
    <col min="13318" max="13318" width="14.88671875" style="324" customWidth="1"/>
    <col min="13319" max="13319" width="18.33203125" style="324" customWidth="1"/>
    <col min="13320" max="13568" width="11.44140625" style="324"/>
    <col min="13569" max="13569" width="75.5546875" style="324" customWidth="1"/>
    <col min="13570" max="13570" width="14.44140625" style="324" customWidth="1"/>
    <col min="13571" max="13571" width="18" style="324" customWidth="1"/>
    <col min="13572" max="13572" width="15.44140625" style="324" customWidth="1"/>
    <col min="13573" max="13573" width="16.5546875" style="324" customWidth="1"/>
    <col min="13574" max="13574" width="14.88671875" style="324" customWidth="1"/>
    <col min="13575" max="13575" width="18.33203125" style="324" customWidth="1"/>
    <col min="13576" max="13824" width="11.44140625" style="324"/>
    <col min="13825" max="13825" width="75.5546875" style="324" customWidth="1"/>
    <col min="13826" max="13826" width="14.44140625" style="324" customWidth="1"/>
    <col min="13827" max="13827" width="18" style="324" customWidth="1"/>
    <col min="13828" max="13828" width="15.44140625" style="324" customWidth="1"/>
    <col min="13829" max="13829" width="16.5546875" style="324" customWidth="1"/>
    <col min="13830" max="13830" width="14.88671875" style="324" customWidth="1"/>
    <col min="13831" max="13831" width="18.33203125" style="324" customWidth="1"/>
    <col min="13832" max="14080" width="11.44140625" style="324"/>
    <col min="14081" max="14081" width="75.5546875" style="324" customWidth="1"/>
    <col min="14082" max="14082" width="14.44140625" style="324" customWidth="1"/>
    <col min="14083" max="14083" width="18" style="324" customWidth="1"/>
    <col min="14084" max="14084" width="15.44140625" style="324" customWidth="1"/>
    <col min="14085" max="14085" width="16.5546875" style="324" customWidth="1"/>
    <col min="14086" max="14086" width="14.88671875" style="324" customWidth="1"/>
    <col min="14087" max="14087" width="18.33203125" style="324" customWidth="1"/>
    <col min="14088" max="14336" width="11.44140625" style="324"/>
    <col min="14337" max="14337" width="75.5546875" style="324" customWidth="1"/>
    <col min="14338" max="14338" width="14.44140625" style="324" customWidth="1"/>
    <col min="14339" max="14339" width="18" style="324" customWidth="1"/>
    <col min="14340" max="14340" width="15.44140625" style="324" customWidth="1"/>
    <col min="14341" max="14341" width="16.5546875" style="324" customWidth="1"/>
    <col min="14342" max="14342" width="14.88671875" style="324" customWidth="1"/>
    <col min="14343" max="14343" width="18.33203125" style="324" customWidth="1"/>
    <col min="14344" max="14592" width="11.44140625" style="324"/>
    <col min="14593" max="14593" width="75.5546875" style="324" customWidth="1"/>
    <col min="14594" max="14594" width="14.44140625" style="324" customWidth="1"/>
    <col min="14595" max="14595" width="18" style="324" customWidth="1"/>
    <col min="14596" max="14596" width="15.44140625" style="324" customWidth="1"/>
    <col min="14597" max="14597" width="16.5546875" style="324" customWidth="1"/>
    <col min="14598" max="14598" width="14.88671875" style="324" customWidth="1"/>
    <col min="14599" max="14599" width="18.33203125" style="324" customWidth="1"/>
    <col min="14600" max="14848" width="11.44140625" style="324"/>
    <col min="14849" max="14849" width="75.5546875" style="324" customWidth="1"/>
    <col min="14850" max="14850" width="14.44140625" style="324" customWidth="1"/>
    <col min="14851" max="14851" width="18" style="324" customWidth="1"/>
    <col min="14852" max="14852" width="15.44140625" style="324" customWidth="1"/>
    <col min="14853" max="14853" width="16.5546875" style="324" customWidth="1"/>
    <col min="14854" max="14854" width="14.88671875" style="324" customWidth="1"/>
    <col min="14855" max="14855" width="18.33203125" style="324" customWidth="1"/>
    <col min="14856" max="15104" width="11.44140625" style="324"/>
    <col min="15105" max="15105" width="75.5546875" style="324" customWidth="1"/>
    <col min="15106" max="15106" width="14.44140625" style="324" customWidth="1"/>
    <col min="15107" max="15107" width="18" style="324" customWidth="1"/>
    <col min="15108" max="15108" width="15.44140625" style="324" customWidth="1"/>
    <col min="15109" max="15109" width="16.5546875" style="324" customWidth="1"/>
    <col min="15110" max="15110" width="14.88671875" style="324" customWidth="1"/>
    <col min="15111" max="15111" width="18.33203125" style="324" customWidth="1"/>
    <col min="15112" max="15360" width="11.44140625" style="324"/>
    <col min="15361" max="15361" width="75.5546875" style="324" customWidth="1"/>
    <col min="15362" max="15362" width="14.44140625" style="324" customWidth="1"/>
    <col min="15363" max="15363" width="18" style="324" customWidth="1"/>
    <col min="15364" max="15364" width="15.44140625" style="324" customWidth="1"/>
    <col min="15365" max="15365" width="16.5546875" style="324" customWidth="1"/>
    <col min="15366" max="15366" width="14.88671875" style="324" customWidth="1"/>
    <col min="15367" max="15367" width="18.33203125" style="324" customWidth="1"/>
    <col min="15368" max="15616" width="11.44140625" style="324"/>
    <col min="15617" max="15617" width="75.5546875" style="324" customWidth="1"/>
    <col min="15618" max="15618" width="14.44140625" style="324" customWidth="1"/>
    <col min="15619" max="15619" width="18" style="324" customWidth="1"/>
    <col min="15620" max="15620" width="15.44140625" style="324" customWidth="1"/>
    <col min="15621" max="15621" width="16.5546875" style="324" customWidth="1"/>
    <col min="15622" max="15622" width="14.88671875" style="324" customWidth="1"/>
    <col min="15623" max="15623" width="18.33203125" style="324" customWidth="1"/>
    <col min="15624" max="15872" width="11.44140625" style="324"/>
    <col min="15873" max="15873" width="75.5546875" style="324" customWidth="1"/>
    <col min="15874" max="15874" width="14.44140625" style="324" customWidth="1"/>
    <col min="15875" max="15875" width="18" style="324" customWidth="1"/>
    <col min="15876" max="15876" width="15.44140625" style="324" customWidth="1"/>
    <col min="15877" max="15877" width="16.5546875" style="324" customWidth="1"/>
    <col min="15878" max="15878" width="14.88671875" style="324" customWidth="1"/>
    <col min="15879" max="15879" width="18.33203125" style="324" customWidth="1"/>
    <col min="15880" max="16128" width="11.44140625" style="324"/>
    <col min="16129" max="16129" width="75.5546875" style="324" customWidth="1"/>
    <col min="16130" max="16130" width="14.44140625" style="324" customWidth="1"/>
    <col min="16131" max="16131" width="18" style="324" customWidth="1"/>
    <col min="16132" max="16132" width="15.44140625" style="324" customWidth="1"/>
    <col min="16133" max="16133" width="16.5546875" style="324" customWidth="1"/>
    <col min="16134" max="16134" width="14.88671875" style="324" customWidth="1"/>
    <col min="16135" max="16135" width="18.33203125" style="324" customWidth="1"/>
    <col min="16136" max="16384" width="11.44140625" style="324"/>
  </cols>
  <sheetData>
    <row r="1" spans="1:7" ht="18.600000000000001" customHeight="1" thickBot="1">
      <c r="A1" s="494" t="s">
        <v>2472</v>
      </c>
      <c r="B1" s="495"/>
      <c r="C1" s="495"/>
      <c r="D1" s="495"/>
      <c r="E1" s="495"/>
      <c r="F1" s="495"/>
      <c r="G1" s="496"/>
    </row>
    <row r="2" spans="1:7" ht="16.2" thickBot="1">
      <c r="A2" s="325"/>
      <c r="B2" s="326"/>
      <c r="C2" s="325"/>
      <c r="D2" s="327"/>
      <c r="E2" s="328"/>
    </row>
    <row r="3" spans="1:7">
      <c r="A3" s="497" t="s">
        <v>2480</v>
      </c>
      <c r="B3" s="498"/>
      <c r="C3" s="498"/>
      <c r="D3" s="498"/>
      <c r="E3" s="498"/>
      <c r="F3" s="498"/>
      <c r="G3" s="499"/>
    </row>
    <row r="4" spans="1:7">
      <c r="A4" s="500" t="s">
        <v>2481</v>
      </c>
      <c r="B4" s="501"/>
      <c r="C4" s="501"/>
      <c r="D4" s="501"/>
      <c r="E4" s="501"/>
      <c r="F4" s="501"/>
      <c r="G4" s="502"/>
    </row>
    <row r="5" spans="1:7" ht="14.4" thickBot="1">
      <c r="A5" s="503" t="s">
        <v>2746</v>
      </c>
      <c r="B5" s="504"/>
      <c r="C5" s="504"/>
      <c r="D5" s="504"/>
      <c r="E5" s="504"/>
      <c r="F5" s="504"/>
      <c r="G5" s="505"/>
    </row>
    <row r="7" spans="1:7" ht="14.4" thickBot="1"/>
    <row r="8" spans="1:7" ht="15.6">
      <c r="A8" s="506" t="s">
        <v>2745</v>
      </c>
      <c r="B8" s="507"/>
      <c r="C8" s="507"/>
      <c r="D8" s="507"/>
      <c r="E8" s="507"/>
      <c r="F8" s="507"/>
      <c r="G8" s="508"/>
    </row>
    <row r="9" spans="1:7" ht="15">
      <c r="A9" s="331"/>
      <c r="B9" s="332" t="s">
        <v>2473</v>
      </c>
      <c r="C9" s="333"/>
      <c r="D9" s="333"/>
      <c r="E9" s="333"/>
      <c r="F9" s="334"/>
      <c r="G9" s="335">
        <v>8.0000000000000002E-3</v>
      </c>
    </row>
    <row r="10" spans="1:7" ht="15">
      <c r="A10" s="331"/>
      <c r="B10" s="332" t="s">
        <v>2474</v>
      </c>
      <c r="C10" s="333"/>
      <c r="D10" s="333"/>
      <c r="E10" s="333"/>
      <c r="F10" s="334"/>
      <c r="G10" s="335">
        <v>9.7000000000000003E-3</v>
      </c>
    </row>
    <row r="11" spans="1:7" ht="15">
      <c r="A11" s="331"/>
      <c r="B11" s="332" t="s">
        <v>2475</v>
      </c>
      <c r="C11" s="333"/>
      <c r="D11" s="333"/>
      <c r="E11" s="333"/>
      <c r="F11" s="334"/>
      <c r="G11" s="335">
        <v>5.8999999999999999E-3</v>
      </c>
    </row>
    <row r="12" spans="1:7" ht="15">
      <c r="A12" s="331"/>
      <c r="B12" s="332" t="s">
        <v>1992</v>
      </c>
      <c r="C12" s="333"/>
      <c r="D12" s="333"/>
      <c r="E12" s="333"/>
      <c r="F12" s="334"/>
      <c r="G12" s="335">
        <v>0.03</v>
      </c>
    </row>
    <row r="13" spans="1:7" ht="15">
      <c r="A13" s="331"/>
      <c r="B13" s="332" t="s">
        <v>2476</v>
      </c>
      <c r="C13" s="333"/>
      <c r="D13" s="333"/>
      <c r="E13" s="333"/>
      <c r="F13" s="334"/>
      <c r="G13" s="335">
        <v>6.6500000000000004E-2</v>
      </c>
    </row>
    <row r="14" spans="1:7" ht="15">
      <c r="A14" s="331"/>
      <c r="B14" s="332" t="s">
        <v>2477</v>
      </c>
      <c r="C14" s="333"/>
      <c r="D14" s="333"/>
      <c r="E14" s="333"/>
      <c r="F14" s="334"/>
      <c r="G14" s="335">
        <v>6.1600000000000002E-2</v>
      </c>
    </row>
    <row r="15" spans="1:7" ht="15">
      <c r="A15" s="331"/>
      <c r="B15" s="332" t="s">
        <v>2478</v>
      </c>
      <c r="C15" s="333"/>
      <c r="D15" s="333"/>
      <c r="E15" s="333"/>
      <c r="F15" s="334"/>
      <c r="G15" s="335">
        <v>4.4999999999999998E-2</v>
      </c>
    </row>
    <row r="16" spans="1:7" ht="16.2" thickBot="1">
      <c r="A16" s="509" t="s">
        <v>2479</v>
      </c>
      <c r="B16" s="510"/>
      <c r="C16" s="510"/>
      <c r="D16" s="510"/>
      <c r="E16" s="510"/>
      <c r="F16" s="510"/>
      <c r="G16" s="336">
        <f>ROUND((((1+G12+G10+G9)*(1+G11)*(1+G14))/(1-(G15+G13)))-1,4)</f>
        <v>0.25919999999999999</v>
      </c>
    </row>
  </sheetData>
  <mergeCells count="6">
    <mergeCell ref="A16:F16"/>
    <mergeCell ref="A1:G1"/>
    <mergeCell ref="A3:G3"/>
    <mergeCell ref="A4:G4"/>
    <mergeCell ref="A5:G5"/>
    <mergeCell ref="A8:G8"/>
  </mergeCells>
  <pageMargins left="0.51181102362204722" right="0.51181102362204722" top="0.98425196850393704" bottom="0.78740157480314965" header="0.31496062992125984" footer="0.31496062992125984"/>
  <pageSetup paperSize="9" scale="63" orientation="portrait" r:id="rId1"/>
  <headerFooter>
    <oddHeader>&amp;C&amp;G</oddHeader>
    <oddFooter>&amp;L&amp;G&amp;CPágina &amp;P de &amp;N&amp;R_______________________________________
Lorena Araújo Silva
Eng. Civil CREA 1015611540D -GO</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619A5-86FA-4B15-9581-C4267772EC11}">
  <sheetPr>
    <pageSetUpPr fitToPage="1"/>
  </sheetPr>
  <dimension ref="A1:D42"/>
  <sheetViews>
    <sheetView tabSelected="1" workbookViewId="0">
      <selection activeCell="J11" sqref="J11"/>
    </sheetView>
  </sheetViews>
  <sheetFormatPr defaultRowHeight="14.4"/>
  <cols>
    <col min="1" max="1" width="13" customWidth="1"/>
    <col min="2" max="2" width="54" customWidth="1"/>
    <col min="3" max="3" width="18.88671875" customWidth="1"/>
    <col min="4" max="4" width="19" customWidth="1"/>
  </cols>
  <sheetData>
    <row r="1" spans="1:4" ht="16.2" thickBot="1">
      <c r="A1" s="463" t="s">
        <v>2001</v>
      </c>
      <c r="B1" s="464"/>
      <c r="C1" s="464"/>
      <c r="D1" s="464"/>
    </row>
    <row r="2" spans="1:4" ht="16.2" thickBot="1">
      <c r="A2" s="300"/>
      <c r="B2" s="300"/>
      <c r="C2" s="300"/>
      <c r="D2" s="301"/>
    </row>
    <row r="3" spans="1:4" ht="29.4" customHeight="1">
      <c r="A3" s="303" t="s">
        <v>1</v>
      </c>
      <c r="B3" s="511" t="s">
        <v>2408</v>
      </c>
      <c r="C3" s="511"/>
      <c r="D3" s="512"/>
    </row>
    <row r="4" spans="1:4">
      <c r="A4" s="304" t="s">
        <v>2</v>
      </c>
      <c r="B4" s="468" t="s">
        <v>2387</v>
      </c>
      <c r="C4" s="468"/>
      <c r="D4" s="513"/>
    </row>
    <row r="5" spans="1:4" ht="15" thickBot="1">
      <c r="A5" s="305" t="s">
        <v>2457</v>
      </c>
      <c r="B5" s="514">
        <v>45084</v>
      </c>
      <c r="C5" s="514"/>
      <c r="D5" s="515"/>
    </row>
    <row r="6" spans="1:4">
      <c r="A6" s="306"/>
      <c r="B6" s="307"/>
      <c r="C6" s="307"/>
      <c r="D6" s="308"/>
    </row>
    <row r="7" spans="1:4">
      <c r="A7" s="309" t="s">
        <v>1988</v>
      </c>
      <c r="B7" s="310"/>
      <c r="C7" s="310"/>
      <c r="D7" s="308"/>
    </row>
    <row r="8" spans="1:4" ht="15.6">
      <c r="A8" s="311" t="s">
        <v>2469</v>
      </c>
      <c r="B8" s="312"/>
      <c r="C8" s="313"/>
      <c r="D8" s="308"/>
    </row>
    <row r="9" spans="1:4" ht="15">
      <c r="A9" s="311" t="s">
        <v>2458</v>
      </c>
      <c r="B9" s="314"/>
      <c r="C9" s="313"/>
      <c r="D9" s="308"/>
    </row>
    <row r="10" spans="1:4" ht="15">
      <c r="A10" s="311"/>
      <c r="B10" s="314"/>
      <c r="C10" s="313"/>
      <c r="D10" s="308"/>
    </row>
    <row r="11" spans="1:4">
      <c r="A11" s="309" t="s">
        <v>1990</v>
      </c>
      <c r="B11" s="310"/>
      <c r="C11" s="315"/>
      <c r="D11" s="315"/>
    </row>
    <row r="12" spans="1:4" ht="15">
      <c r="A12" s="311" t="s">
        <v>2470</v>
      </c>
      <c r="B12" s="319"/>
      <c r="C12" s="315"/>
      <c r="D12" s="315"/>
    </row>
    <row r="13" spans="1:4" ht="15">
      <c r="A13" s="311" t="s">
        <v>2471</v>
      </c>
      <c r="B13" s="319"/>
      <c r="C13" s="6"/>
      <c r="D13" s="6"/>
    </row>
    <row r="14" spans="1:4" ht="15" thickBot="1">
      <c r="A14" s="330"/>
      <c r="B14" s="6"/>
      <c r="C14" s="6"/>
      <c r="D14" s="6"/>
    </row>
    <row r="15" spans="1:4">
      <c r="A15" s="337" t="s">
        <v>3</v>
      </c>
      <c r="B15" s="337" t="s">
        <v>2003</v>
      </c>
      <c r="C15" s="337" t="s">
        <v>2482</v>
      </c>
      <c r="D15" s="337" t="s">
        <v>2483</v>
      </c>
    </row>
    <row r="16" spans="1:4">
      <c r="A16" s="516" t="s">
        <v>2630</v>
      </c>
      <c r="B16" s="518" t="s">
        <v>8</v>
      </c>
      <c r="C16" s="430">
        <v>1</v>
      </c>
      <c r="D16" s="431">
        <v>1</v>
      </c>
    </row>
    <row r="17" spans="1:4">
      <c r="A17" s="517"/>
      <c r="B17" s="519"/>
      <c r="C17" s="432">
        <f>'Planilha Orçamentária'!M18</f>
        <v>6312.55</v>
      </c>
      <c r="D17" s="433">
        <f>C17</f>
        <v>6312.55</v>
      </c>
    </row>
    <row r="18" spans="1:4">
      <c r="A18" s="516" t="s">
        <v>2647</v>
      </c>
      <c r="B18" s="518" t="s">
        <v>96</v>
      </c>
      <c r="C18" s="430">
        <v>1</v>
      </c>
      <c r="D18" s="431">
        <v>1</v>
      </c>
    </row>
    <row r="19" spans="1:4">
      <c r="A19" s="517"/>
      <c r="B19" s="519"/>
      <c r="C19" s="432">
        <f>'Planilha Orçamentária'!M41</f>
        <v>2335.48</v>
      </c>
      <c r="D19" s="433">
        <f>C19</f>
        <v>2335.48</v>
      </c>
    </row>
    <row r="20" spans="1:4">
      <c r="A20" s="516" t="s">
        <v>2650</v>
      </c>
      <c r="B20" s="518" t="s">
        <v>179</v>
      </c>
      <c r="C20" s="430">
        <v>1</v>
      </c>
      <c r="D20" s="431">
        <v>1</v>
      </c>
    </row>
    <row r="21" spans="1:4">
      <c r="A21" s="517"/>
      <c r="B21" s="519"/>
      <c r="C21" s="432">
        <f>'Planilha Orçamentária'!M44</f>
        <v>359.03</v>
      </c>
      <c r="D21" s="433">
        <f>C21</f>
        <v>359.03</v>
      </c>
    </row>
    <row r="22" spans="1:4">
      <c r="A22" s="516" t="s">
        <v>2652</v>
      </c>
      <c r="B22" s="518" t="s">
        <v>2653</v>
      </c>
      <c r="C22" s="430">
        <v>1</v>
      </c>
      <c r="D22" s="431">
        <v>1</v>
      </c>
    </row>
    <row r="23" spans="1:4">
      <c r="A23" s="517"/>
      <c r="B23" s="519"/>
      <c r="C23" s="432">
        <f>'Planilha Orçamentária'!M46</f>
        <v>624.71</v>
      </c>
      <c r="D23" s="433">
        <f>C23</f>
        <v>624.71</v>
      </c>
    </row>
    <row r="24" spans="1:4">
      <c r="A24" s="516" t="s">
        <v>2657</v>
      </c>
      <c r="B24" s="518" t="s">
        <v>951</v>
      </c>
      <c r="C24" s="430">
        <v>1</v>
      </c>
      <c r="D24" s="431">
        <v>1</v>
      </c>
    </row>
    <row r="25" spans="1:4">
      <c r="A25" s="517"/>
      <c r="B25" s="519"/>
      <c r="C25" s="432">
        <f>'Planilha Orçamentária'!M50</f>
        <v>261.87</v>
      </c>
      <c r="D25" s="433">
        <f>C25</f>
        <v>261.87</v>
      </c>
    </row>
    <row r="26" spans="1:4">
      <c r="A26" s="516" t="s">
        <v>2658</v>
      </c>
      <c r="B26" s="518" t="s">
        <v>1484</v>
      </c>
      <c r="C26" s="430">
        <v>1</v>
      </c>
      <c r="D26" s="431">
        <v>1</v>
      </c>
    </row>
    <row r="27" spans="1:4">
      <c r="A27" s="517"/>
      <c r="B27" s="519"/>
      <c r="C27" s="432">
        <f>'Planilha Orçamentária'!M59</f>
        <v>3218.87</v>
      </c>
      <c r="D27" s="433">
        <f>C27</f>
        <v>3218.87</v>
      </c>
    </row>
    <row r="28" spans="1:4">
      <c r="A28" s="516" t="s">
        <v>2659</v>
      </c>
      <c r="B28" s="518" t="s">
        <v>2660</v>
      </c>
      <c r="C28" s="430">
        <v>1</v>
      </c>
      <c r="D28" s="431">
        <v>1</v>
      </c>
    </row>
    <row r="29" spans="1:4">
      <c r="A29" s="517"/>
      <c r="B29" s="519"/>
      <c r="C29" s="432">
        <f>'Planilha Orçamentária'!M63</f>
        <v>1232.82</v>
      </c>
      <c r="D29" s="433">
        <f>C29</f>
        <v>1232.82</v>
      </c>
    </row>
    <row r="30" spans="1:4">
      <c r="A30" s="520" t="s">
        <v>2662</v>
      </c>
      <c r="B30" s="521" t="s">
        <v>2663</v>
      </c>
      <c r="C30" s="430">
        <v>1</v>
      </c>
      <c r="D30" s="431">
        <v>1</v>
      </c>
    </row>
    <row r="31" spans="1:4">
      <c r="A31" s="520"/>
      <c r="B31" s="521"/>
      <c r="C31" s="432">
        <f>'Planilha Orçamentária'!M65</f>
        <v>415.97</v>
      </c>
      <c r="D31" s="433">
        <f>C31</f>
        <v>415.97</v>
      </c>
    </row>
    <row r="32" spans="1:4">
      <c r="A32" s="520" t="s">
        <v>2667</v>
      </c>
      <c r="B32" s="521" t="s">
        <v>1717</v>
      </c>
      <c r="C32" s="430">
        <v>1</v>
      </c>
      <c r="D32" s="431">
        <v>1</v>
      </c>
    </row>
    <row r="33" spans="1:4">
      <c r="A33" s="520"/>
      <c r="B33" s="521"/>
      <c r="C33" s="432">
        <f>'Planilha Orçamentária'!M69</f>
        <v>253.22</v>
      </c>
      <c r="D33" s="433">
        <f>C33</f>
        <v>253.22</v>
      </c>
    </row>
    <row r="34" spans="1:4">
      <c r="A34" s="520" t="s">
        <v>2669</v>
      </c>
      <c r="B34" s="521" t="s">
        <v>1732</v>
      </c>
      <c r="C34" s="430">
        <v>1</v>
      </c>
      <c r="D34" s="431">
        <v>1</v>
      </c>
    </row>
    <row r="35" spans="1:4">
      <c r="A35" s="520"/>
      <c r="B35" s="521"/>
      <c r="C35" s="432">
        <f>'Planilha Orçamentária'!M71</f>
        <v>662.71</v>
      </c>
      <c r="D35" s="433">
        <f>C35</f>
        <v>662.71</v>
      </c>
    </row>
    <row r="36" spans="1:4">
      <c r="A36" s="520" t="s">
        <v>2675</v>
      </c>
      <c r="B36" s="521" t="s">
        <v>2676</v>
      </c>
      <c r="C36" s="430">
        <v>1</v>
      </c>
      <c r="D36" s="431">
        <v>1</v>
      </c>
    </row>
    <row r="37" spans="1:4">
      <c r="A37" s="520"/>
      <c r="B37" s="521"/>
      <c r="C37" s="432">
        <f>'Planilha Orçamentária'!M77</f>
        <v>8972.26</v>
      </c>
      <c r="D37" s="433">
        <f>C37</f>
        <v>8972.26</v>
      </c>
    </row>
    <row r="38" spans="1:4">
      <c r="A38" s="520" t="s">
        <v>2679</v>
      </c>
      <c r="B38" s="521" t="s">
        <v>1843</v>
      </c>
      <c r="C38" s="430">
        <v>1</v>
      </c>
      <c r="D38" s="431">
        <v>1</v>
      </c>
    </row>
    <row r="39" spans="1:4">
      <c r="A39" s="520"/>
      <c r="B39" s="521"/>
      <c r="C39" s="432">
        <f>'Planilha Orçamentária'!M80</f>
        <v>20367.490000000002</v>
      </c>
      <c r="D39" s="433">
        <f>C39</f>
        <v>20367.490000000002</v>
      </c>
    </row>
    <row r="40" spans="1:4">
      <c r="A40" s="520" t="s">
        <v>2684</v>
      </c>
      <c r="B40" s="521" t="s">
        <v>1895</v>
      </c>
      <c r="C40" s="430">
        <v>1</v>
      </c>
      <c r="D40" s="431">
        <v>1</v>
      </c>
    </row>
    <row r="41" spans="1:4">
      <c r="A41" s="520"/>
      <c r="B41" s="521"/>
      <c r="C41" s="432">
        <f>'Planilha Orçamentária'!M86</f>
        <v>15942.86</v>
      </c>
      <c r="D41" s="433">
        <f>C41</f>
        <v>15942.86</v>
      </c>
    </row>
    <row r="42" spans="1:4">
      <c r="A42" s="522" t="s">
        <v>2002</v>
      </c>
      <c r="B42" s="523"/>
      <c r="C42" s="524"/>
      <c r="D42" s="434">
        <f>D41+D39+D37+D35+D33+D31+D29+D27+D25+D23+D21+D19+D17</f>
        <v>60959.840000000018</v>
      </c>
    </row>
  </sheetData>
  <mergeCells count="31">
    <mergeCell ref="A42:C42"/>
    <mergeCell ref="B32:B33"/>
    <mergeCell ref="B30:B31"/>
    <mergeCell ref="B28:B29"/>
    <mergeCell ref="B26:B27"/>
    <mergeCell ref="A40:A41"/>
    <mergeCell ref="B40:B41"/>
    <mergeCell ref="B24:B25"/>
    <mergeCell ref="B22:B23"/>
    <mergeCell ref="A34:A35"/>
    <mergeCell ref="A36:A37"/>
    <mergeCell ref="A38:A39"/>
    <mergeCell ref="B38:B39"/>
    <mergeCell ref="B36:B37"/>
    <mergeCell ref="B34:B35"/>
    <mergeCell ref="A22:A23"/>
    <mergeCell ref="A24:A25"/>
    <mergeCell ref="A26:A27"/>
    <mergeCell ref="A28:A29"/>
    <mergeCell ref="A30:A31"/>
    <mergeCell ref="A32:A33"/>
    <mergeCell ref="A18:A19"/>
    <mergeCell ref="A20:A21"/>
    <mergeCell ref="B20:B21"/>
    <mergeCell ref="B18:B19"/>
    <mergeCell ref="B16:B17"/>
    <mergeCell ref="A1:D1"/>
    <mergeCell ref="B3:D3"/>
    <mergeCell ref="B4:D4"/>
    <mergeCell ref="B5:D5"/>
    <mergeCell ref="A16:A17"/>
  </mergeCells>
  <pageMargins left="0.51181102362204722" right="0.51181102362204722" top="1.1811023622047245" bottom="0.78740157480314965" header="0.31496062992125984" footer="0.31496062992125984"/>
  <pageSetup paperSize="9" scale="88" orientation="portrait" r:id="rId1"/>
  <headerFooter>
    <oddHeader>&amp;C&amp;G</oddHeader>
    <oddFooter>&amp;L&amp;G&amp;CPágina &amp;P de &amp;N&amp;R_______________________________________
Lorena Araújo Silva
Eng. Civil CREA 1015611540D -GO</oddFooter>
  </headerFooter>
  <ignoredErrors>
    <ignoredError sqref="A40 A16 A18 A20 A22 A24 A26 A28 A30 A32 A34 A36 A38" numberStoredAsText="1"/>
  </ignoredError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DEB82-0A83-4B4F-B3B3-607423072519}">
  <dimension ref="A1:F2031"/>
  <sheetViews>
    <sheetView workbookViewId="0">
      <selection activeCell="I20" sqref="I20"/>
    </sheetView>
  </sheetViews>
  <sheetFormatPr defaultRowHeight="14.4"/>
  <cols>
    <col min="1" max="1" width="6.5546875" style="58" bestFit="1" customWidth="1"/>
    <col min="2" max="2" width="53.33203125" customWidth="1"/>
    <col min="3" max="3" width="8.109375" customWidth="1"/>
    <col min="4" max="4" width="6.5546875" bestFit="1" customWidth="1"/>
    <col min="5" max="5" width="11.44140625" customWidth="1"/>
    <col min="6" max="6" width="9.33203125" bestFit="1" customWidth="1"/>
    <col min="257" max="257" width="6.5546875" bestFit="1" customWidth="1"/>
    <col min="258" max="258" width="53.33203125" customWidth="1"/>
    <col min="259" max="259" width="5.5546875" bestFit="1" customWidth="1"/>
    <col min="260" max="260" width="6.5546875" bestFit="1" customWidth="1"/>
    <col min="261" max="261" width="7.33203125" customWidth="1"/>
    <col min="262" max="262" width="9.33203125" bestFit="1" customWidth="1"/>
    <col min="513" max="513" width="6.5546875" bestFit="1" customWidth="1"/>
    <col min="514" max="514" width="53.33203125" customWidth="1"/>
    <col min="515" max="515" width="5.5546875" bestFit="1" customWidth="1"/>
    <col min="516" max="516" width="6.5546875" bestFit="1" customWidth="1"/>
    <col min="517" max="517" width="7.33203125" customWidth="1"/>
    <col min="518" max="518" width="9.33203125" bestFit="1" customWidth="1"/>
    <col min="769" max="769" width="6.5546875" bestFit="1" customWidth="1"/>
    <col min="770" max="770" width="53.33203125" customWidth="1"/>
    <col min="771" max="771" width="5.5546875" bestFit="1" customWidth="1"/>
    <col min="772" max="772" width="6.5546875" bestFit="1" customWidth="1"/>
    <col min="773" max="773" width="7.33203125" customWidth="1"/>
    <col min="774" max="774" width="9.33203125" bestFit="1" customWidth="1"/>
    <col min="1025" max="1025" width="6.5546875" bestFit="1" customWidth="1"/>
    <col min="1026" max="1026" width="53.33203125" customWidth="1"/>
    <col min="1027" max="1027" width="5.5546875" bestFit="1" customWidth="1"/>
    <col min="1028" max="1028" width="6.5546875" bestFit="1" customWidth="1"/>
    <col min="1029" max="1029" width="7.33203125" customWidth="1"/>
    <col min="1030" max="1030" width="9.33203125" bestFit="1" customWidth="1"/>
    <col min="1281" max="1281" width="6.5546875" bestFit="1" customWidth="1"/>
    <col min="1282" max="1282" width="53.33203125" customWidth="1"/>
    <col min="1283" max="1283" width="5.5546875" bestFit="1" customWidth="1"/>
    <col min="1284" max="1284" width="6.5546875" bestFit="1" customWidth="1"/>
    <col min="1285" max="1285" width="7.33203125" customWidth="1"/>
    <col min="1286" max="1286" width="9.33203125" bestFit="1" customWidth="1"/>
    <col min="1537" max="1537" width="6.5546875" bestFit="1" customWidth="1"/>
    <col min="1538" max="1538" width="53.33203125" customWidth="1"/>
    <col min="1539" max="1539" width="5.5546875" bestFit="1" customWidth="1"/>
    <col min="1540" max="1540" width="6.5546875" bestFit="1" customWidth="1"/>
    <col min="1541" max="1541" width="7.33203125" customWidth="1"/>
    <col min="1542" max="1542" width="9.33203125" bestFit="1" customWidth="1"/>
    <col min="1793" max="1793" width="6.5546875" bestFit="1" customWidth="1"/>
    <col min="1794" max="1794" width="53.33203125" customWidth="1"/>
    <col min="1795" max="1795" width="5.5546875" bestFit="1" customWidth="1"/>
    <col min="1796" max="1796" width="6.5546875" bestFit="1" customWidth="1"/>
    <col min="1797" max="1797" width="7.33203125" customWidth="1"/>
    <col min="1798" max="1798" width="9.33203125" bestFit="1" customWidth="1"/>
    <col min="2049" max="2049" width="6.5546875" bestFit="1" customWidth="1"/>
    <col min="2050" max="2050" width="53.33203125" customWidth="1"/>
    <col min="2051" max="2051" width="5.5546875" bestFit="1" customWidth="1"/>
    <col min="2052" max="2052" width="6.5546875" bestFit="1" customWidth="1"/>
    <col min="2053" max="2053" width="7.33203125" customWidth="1"/>
    <col min="2054" max="2054" width="9.33203125" bestFit="1" customWidth="1"/>
    <col min="2305" max="2305" width="6.5546875" bestFit="1" customWidth="1"/>
    <col min="2306" max="2306" width="53.33203125" customWidth="1"/>
    <col min="2307" max="2307" width="5.5546875" bestFit="1" customWidth="1"/>
    <col min="2308" max="2308" width="6.5546875" bestFit="1" customWidth="1"/>
    <col min="2309" max="2309" width="7.33203125" customWidth="1"/>
    <col min="2310" max="2310" width="9.33203125" bestFit="1" customWidth="1"/>
    <col min="2561" max="2561" width="6.5546875" bestFit="1" customWidth="1"/>
    <col min="2562" max="2562" width="53.33203125" customWidth="1"/>
    <col min="2563" max="2563" width="5.5546875" bestFit="1" customWidth="1"/>
    <col min="2564" max="2564" width="6.5546875" bestFit="1" customWidth="1"/>
    <col min="2565" max="2565" width="7.33203125" customWidth="1"/>
    <col min="2566" max="2566" width="9.33203125" bestFit="1" customWidth="1"/>
    <col min="2817" max="2817" width="6.5546875" bestFit="1" customWidth="1"/>
    <col min="2818" max="2818" width="53.33203125" customWidth="1"/>
    <col min="2819" max="2819" width="5.5546875" bestFit="1" customWidth="1"/>
    <col min="2820" max="2820" width="6.5546875" bestFit="1" customWidth="1"/>
    <col min="2821" max="2821" width="7.33203125" customWidth="1"/>
    <col min="2822" max="2822" width="9.33203125" bestFit="1" customWidth="1"/>
    <col min="3073" max="3073" width="6.5546875" bestFit="1" customWidth="1"/>
    <col min="3074" max="3074" width="53.33203125" customWidth="1"/>
    <col min="3075" max="3075" width="5.5546875" bestFit="1" customWidth="1"/>
    <col min="3076" max="3076" width="6.5546875" bestFit="1" customWidth="1"/>
    <col min="3077" max="3077" width="7.33203125" customWidth="1"/>
    <col min="3078" max="3078" width="9.33203125" bestFit="1" customWidth="1"/>
    <col min="3329" max="3329" width="6.5546875" bestFit="1" customWidth="1"/>
    <col min="3330" max="3330" width="53.33203125" customWidth="1"/>
    <col min="3331" max="3331" width="5.5546875" bestFit="1" customWidth="1"/>
    <col min="3332" max="3332" width="6.5546875" bestFit="1" customWidth="1"/>
    <col min="3333" max="3333" width="7.33203125" customWidth="1"/>
    <col min="3334" max="3334" width="9.33203125" bestFit="1" customWidth="1"/>
    <col min="3585" max="3585" width="6.5546875" bestFit="1" customWidth="1"/>
    <col min="3586" max="3586" width="53.33203125" customWidth="1"/>
    <col min="3587" max="3587" width="5.5546875" bestFit="1" customWidth="1"/>
    <col min="3588" max="3588" width="6.5546875" bestFit="1" customWidth="1"/>
    <col min="3589" max="3589" width="7.33203125" customWidth="1"/>
    <col min="3590" max="3590" width="9.33203125" bestFit="1" customWidth="1"/>
    <col min="3841" max="3841" width="6.5546875" bestFit="1" customWidth="1"/>
    <col min="3842" max="3842" width="53.33203125" customWidth="1"/>
    <col min="3843" max="3843" width="5.5546875" bestFit="1" customWidth="1"/>
    <col min="3844" max="3844" width="6.5546875" bestFit="1" customWidth="1"/>
    <col min="3845" max="3845" width="7.33203125" customWidth="1"/>
    <col min="3846" max="3846" width="9.33203125" bestFit="1" customWidth="1"/>
    <col min="4097" max="4097" width="6.5546875" bestFit="1" customWidth="1"/>
    <col min="4098" max="4098" width="53.33203125" customWidth="1"/>
    <col min="4099" max="4099" width="5.5546875" bestFit="1" customWidth="1"/>
    <col min="4100" max="4100" width="6.5546875" bestFit="1" customWidth="1"/>
    <col min="4101" max="4101" width="7.33203125" customWidth="1"/>
    <col min="4102" max="4102" width="9.33203125" bestFit="1" customWidth="1"/>
    <col min="4353" max="4353" width="6.5546875" bestFit="1" customWidth="1"/>
    <col min="4354" max="4354" width="53.33203125" customWidth="1"/>
    <col min="4355" max="4355" width="5.5546875" bestFit="1" customWidth="1"/>
    <col min="4356" max="4356" width="6.5546875" bestFit="1" customWidth="1"/>
    <col min="4357" max="4357" width="7.33203125" customWidth="1"/>
    <col min="4358" max="4358" width="9.33203125" bestFit="1" customWidth="1"/>
    <col min="4609" max="4609" width="6.5546875" bestFit="1" customWidth="1"/>
    <col min="4610" max="4610" width="53.33203125" customWidth="1"/>
    <col min="4611" max="4611" width="5.5546875" bestFit="1" customWidth="1"/>
    <col min="4612" max="4612" width="6.5546875" bestFit="1" customWidth="1"/>
    <col min="4613" max="4613" width="7.33203125" customWidth="1"/>
    <col min="4614" max="4614" width="9.33203125" bestFit="1" customWidth="1"/>
    <col min="4865" max="4865" width="6.5546875" bestFit="1" customWidth="1"/>
    <col min="4866" max="4866" width="53.33203125" customWidth="1"/>
    <col min="4867" max="4867" width="5.5546875" bestFit="1" customWidth="1"/>
    <col min="4868" max="4868" width="6.5546875" bestFit="1" customWidth="1"/>
    <col min="4869" max="4869" width="7.33203125" customWidth="1"/>
    <col min="4870" max="4870" width="9.33203125" bestFit="1" customWidth="1"/>
    <col min="5121" max="5121" width="6.5546875" bestFit="1" customWidth="1"/>
    <col min="5122" max="5122" width="53.33203125" customWidth="1"/>
    <col min="5123" max="5123" width="5.5546875" bestFit="1" customWidth="1"/>
    <col min="5124" max="5124" width="6.5546875" bestFit="1" customWidth="1"/>
    <col min="5125" max="5125" width="7.33203125" customWidth="1"/>
    <col min="5126" max="5126" width="9.33203125" bestFit="1" customWidth="1"/>
    <col min="5377" max="5377" width="6.5546875" bestFit="1" customWidth="1"/>
    <col min="5378" max="5378" width="53.33203125" customWidth="1"/>
    <col min="5379" max="5379" width="5.5546875" bestFit="1" customWidth="1"/>
    <col min="5380" max="5380" width="6.5546875" bestFit="1" customWidth="1"/>
    <col min="5381" max="5381" width="7.33203125" customWidth="1"/>
    <col min="5382" max="5382" width="9.33203125" bestFit="1" customWidth="1"/>
    <col min="5633" max="5633" width="6.5546875" bestFit="1" customWidth="1"/>
    <col min="5634" max="5634" width="53.33203125" customWidth="1"/>
    <col min="5635" max="5635" width="5.5546875" bestFit="1" customWidth="1"/>
    <col min="5636" max="5636" width="6.5546875" bestFit="1" customWidth="1"/>
    <col min="5637" max="5637" width="7.33203125" customWidth="1"/>
    <col min="5638" max="5638" width="9.33203125" bestFit="1" customWidth="1"/>
    <col min="5889" max="5889" width="6.5546875" bestFit="1" customWidth="1"/>
    <col min="5890" max="5890" width="53.33203125" customWidth="1"/>
    <col min="5891" max="5891" width="5.5546875" bestFit="1" customWidth="1"/>
    <col min="5892" max="5892" width="6.5546875" bestFit="1" customWidth="1"/>
    <col min="5893" max="5893" width="7.33203125" customWidth="1"/>
    <col min="5894" max="5894" width="9.33203125" bestFit="1" customWidth="1"/>
    <col min="6145" max="6145" width="6.5546875" bestFit="1" customWidth="1"/>
    <col min="6146" max="6146" width="53.33203125" customWidth="1"/>
    <col min="6147" max="6147" width="5.5546875" bestFit="1" customWidth="1"/>
    <col min="6148" max="6148" width="6.5546875" bestFit="1" customWidth="1"/>
    <col min="6149" max="6149" width="7.33203125" customWidth="1"/>
    <col min="6150" max="6150" width="9.33203125" bestFit="1" customWidth="1"/>
    <col min="6401" max="6401" width="6.5546875" bestFit="1" customWidth="1"/>
    <col min="6402" max="6402" width="53.33203125" customWidth="1"/>
    <col min="6403" max="6403" width="5.5546875" bestFit="1" customWidth="1"/>
    <col min="6404" max="6404" width="6.5546875" bestFit="1" customWidth="1"/>
    <col min="6405" max="6405" width="7.33203125" customWidth="1"/>
    <col min="6406" max="6406" width="9.33203125" bestFit="1" customWidth="1"/>
    <col min="6657" max="6657" width="6.5546875" bestFit="1" customWidth="1"/>
    <col min="6658" max="6658" width="53.33203125" customWidth="1"/>
    <col min="6659" max="6659" width="5.5546875" bestFit="1" customWidth="1"/>
    <col min="6660" max="6660" width="6.5546875" bestFit="1" customWidth="1"/>
    <col min="6661" max="6661" width="7.33203125" customWidth="1"/>
    <col min="6662" max="6662" width="9.33203125" bestFit="1" customWidth="1"/>
    <col min="6913" max="6913" width="6.5546875" bestFit="1" customWidth="1"/>
    <col min="6914" max="6914" width="53.33203125" customWidth="1"/>
    <col min="6915" max="6915" width="5.5546875" bestFit="1" customWidth="1"/>
    <col min="6916" max="6916" width="6.5546875" bestFit="1" customWidth="1"/>
    <col min="6917" max="6917" width="7.33203125" customWidth="1"/>
    <col min="6918" max="6918" width="9.33203125" bestFit="1" customWidth="1"/>
    <col min="7169" max="7169" width="6.5546875" bestFit="1" customWidth="1"/>
    <col min="7170" max="7170" width="53.33203125" customWidth="1"/>
    <col min="7171" max="7171" width="5.5546875" bestFit="1" customWidth="1"/>
    <col min="7172" max="7172" width="6.5546875" bestFit="1" customWidth="1"/>
    <col min="7173" max="7173" width="7.33203125" customWidth="1"/>
    <col min="7174" max="7174" width="9.33203125" bestFit="1" customWidth="1"/>
    <col min="7425" max="7425" width="6.5546875" bestFit="1" customWidth="1"/>
    <col min="7426" max="7426" width="53.33203125" customWidth="1"/>
    <col min="7427" max="7427" width="5.5546875" bestFit="1" customWidth="1"/>
    <col min="7428" max="7428" width="6.5546875" bestFit="1" customWidth="1"/>
    <col min="7429" max="7429" width="7.33203125" customWidth="1"/>
    <col min="7430" max="7430" width="9.33203125" bestFit="1" customWidth="1"/>
    <col min="7681" max="7681" width="6.5546875" bestFit="1" customWidth="1"/>
    <col min="7682" max="7682" width="53.33203125" customWidth="1"/>
    <col min="7683" max="7683" width="5.5546875" bestFit="1" customWidth="1"/>
    <col min="7684" max="7684" width="6.5546875" bestFit="1" customWidth="1"/>
    <col min="7685" max="7685" width="7.33203125" customWidth="1"/>
    <col min="7686" max="7686" width="9.33203125" bestFit="1" customWidth="1"/>
    <col min="7937" max="7937" width="6.5546875" bestFit="1" customWidth="1"/>
    <col min="7938" max="7938" width="53.33203125" customWidth="1"/>
    <col min="7939" max="7939" width="5.5546875" bestFit="1" customWidth="1"/>
    <col min="7940" max="7940" width="6.5546875" bestFit="1" customWidth="1"/>
    <col min="7941" max="7941" width="7.33203125" customWidth="1"/>
    <col min="7942" max="7942" width="9.33203125" bestFit="1" customWidth="1"/>
    <col min="8193" max="8193" width="6.5546875" bestFit="1" customWidth="1"/>
    <col min="8194" max="8194" width="53.33203125" customWidth="1"/>
    <col min="8195" max="8195" width="5.5546875" bestFit="1" customWidth="1"/>
    <col min="8196" max="8196" width="6.5546875" bestFit="1" customWidth="1"/>
    <col min="8197" max="8197" width="7.33203125" customWidth="1"/>
    <col min="8198" max="8198" width="9.33203125" bestFit="1" customWidth="1"/>
    <col min="8449" max="8449" width="6.5546875" bestFit="1" customWidth="1"/>
    <col min="8450" max="8450" width="53.33203125" customWidth="1"/>
    <col min="8451" max="8451" width="5.5546875" bestFit="1" customWidth="1"/>
    <col min="8452" max="8452" width="6.5546875" bestFit="1" customWidth="1"/>
    <col min="8453" max="8453" width="7.33203125" customWidth="1"/>
    <col min="8454" max="8454" width="9.33203125" bestFit="1" customWidth="1"/>
    <col min="8705" max="8705" width="6.5546875" bestFit="1" customWidth="1"/>
    <col min="8706" max="8706" width="53.33203125" customWidth="1"/>
    <col min="8707" max="8707" width="5.5546875" bestFit="1" customWidth="1"/>
    <col min="8708" max="8708" width="6.5546875" bestFit="1" customWidth="1"/>
    <col min="8709" max="8709" width="7.33203125" customWidth="1"/>
    <col min="8710" max="8710" width="9.33203125" bestFit="1" customWidth="1"/>
    <col min="8961" max="8961" width="6.5546875" bestFit="1" customWidth="1"/>
    <col min="8962" max="8962" width="53.33203125" customWidth="1"/>
    <col min="8963" max="8963" width="5.5546875" bestFit="1" customWidth="1"/>
    <col min="8964" max="8964" width="6.5546875" bestFit="1" customWidth="1"/>
    <col min="8965" max="8965" width="7.33203125" customWidth="1"/>
    <col min="8966" max="8966" width="9.33203125" bestFit="1" customWidth="1"/>
    <col min="9217" max="9217" width="6.5546875" bestFit="1" customWidth="1"/>
    <col min="9218" max="9218" width="53.33203125" customWidth="1"/>
    <col min="9219" max="9219" width="5.5546875" bestFit="1" customWidth="1"/>
    <col min="9220" max="9220" width="6.5546875" bestFit="1" customWidth="1"/>
    <col min="9221" max="9221" width="7.33203125" customWidth="1"/>
    <col min="9222" max="9222" width="9.33203125" bestFit="1" customWidth="1"/>
    <col min="9473" max="9473" width="6.5546875" bestFit="1" customWidth="1"/>
    <col min="9474" max="9474" width="53.33203125" customWidth="1"/>
    <col min="9475" max="9475" width="5.5546875" bestFit="1" customWidth="1"/>
    <col min="9476" max="9476" width="6.5546875" bestFit="1" customWidth="1"/>
    <col min="9477" max="9477" width="7.33203125" customWidth="1"/>
    <col min="9478" max="9478" width="9.33203125" bestFit="1" customWidth="1"/>
    <col min="9729" max="9729" width="6.5546875" bestFit="1" customWidth="1"/>
    <col min="9730" max="9730" width="53.33203125" customWidth="1"/>
    <col min="9731" max="9731" width="5.5546875" bestFit="1" customWidth="1"/>
    <col min="9732" max="9732" width="6.5546875" bestFit="1" customWidth="1"/>
    <col min="9733" max="9733" width="7.33203125" customWidth="1"/>
    <col min="9734" max="9734" width="9.33203125" bestFit="1" customWidth="1"/>
    <col min="9985" max="9985" width="6.5546875" bestFit="1" customWidth="1"/>
    <col min="9986" max="9986" width="53.33203125" customWidth="1"/>
    <col min="9987" max="9987" width="5.5546875" bestFit="1" customWidth="1"/>
    <col min="9988" max="9988" width="6.5546875" bestFit="1" customWidth="1"/>
    <col min="9989" max="9989" width="7.33203125" customWidth="1"/>
    <col min="9990" max="9990" width="9.33203125" bestFit="1" customWidth="1"/>
    <col min="10241" max="10241" width="6.5546875" bestFit="1" customWidth="1"/>
    <col min="10242" max="10242" width="53.33203125" customWidth="1"/>
    <col min="10243" max="10243" width="5.5546875" bestFit="1" customWidth="1"/>
    <col min="10244" max="10244" width="6.5546875" bestFit="1" customWidth="1"/>
    <col min="10245" max="10245" width="7.33203125" customWidth="1"/>
    <col min="10246" max="10246" width="9.33203125" bestFit="1" customWidth="1"/>
    <col min="10497" max="10497" width="6.5546875" bestFit="1" customWidth="1"/>
    <col min="10498" max="10498" width="53.33203125" customWidth="1"/>
    <col min="10499" max="10499" width="5.5546875" bestFit="1" customWidth="1"/>
    <col min="10500" max="10500" width="6.5546875" bestFit="1" customWidth="1"/>
    <col min="10501" max="10501" width="7.33203125" customWidth="1"/>
    <col min="10502" max="10502" width="9.33203125" bestFit="1" customWidth="1"/>
    <col min="10753" max="10753" width="6.5546875" bestFit="1" customWidth="1"/>
    <col min="10754" max="10754" width="53.33203125" customWidth="1"/>
    <col min="10755" max="10755" width="5.5546875" bestFit="1" customWidth="1"/>
    <col min="10756" max="10756" width="6.5546875" bestFit="1" customWidth="1"/>
    <col min="10757" max="10757" width="7.33203125" customWidth="1"/>
    <col min="10758" max="10758" width="9.33203125" bestFit="1" customWidth="1"/>
    <col min="11009" max="11009" width="6.5546875" bestFit="1" customWidth="1"/>
    <col min="11010" max="11010" width="53.33203125" customWidth="1"/>
    <col min="11011" max="11011" width="5.5546875" bestFit="1" customWidth="1"/>
    <col min="11012" max="11012" width="6.5546875" bestFit="1" customWidth="1"/>
    <col min="11013" max="11013" width="7.33203125" customWidth="1"/>
    <col min="11014" max="11014" width="9.33203125" bestFit="1" customWidth="1"/>
    <col min="11265" max="11265" width="6.5546875" bestFit="1" customWidth="1"/>
    <col min="11266" max="11266" width="53.33203125" customWidth="1"/>
    <col min="11267" max="11267" width="5.5546875" bestFit="1" customWidth="1"/>
    <col min="11268" max="11268" width="6.5546875" bestFit="1" customWidth="1"/>
    <col min="11269" max="11269" width="7.33203125" customWidth="1"/>
    <col min="11270" max="11270" width="9.33203125" bestFit="1" customWidth="1"/>
    <col min="11521" max="11521" width="6.5546875" bestFit="1" customWidth="1"/>
    <col min="11522" max="11522" width="53.33203125" customWidth="1"/>
    <col min="11523" max="11523" width="5.5546875" bestFit="1" customWidth="1"/>
    <col min="11524" max="11524" width="6.5546875" bestFit="1" customWidth="1"/>
    <col min="11525" max="11525" width="7.33203125" customWidth="1"/>
    <col min="11526" max="11526" width="9.33203125" bestFit="1" customWidth="1"/>
    <col min="11777" max="11777" width="6.5546875" bestFit="1" customWidth="1"/>
    <col min="11778" max="11778" width="53.33203125" customWidth="1"/>
    <col min="11779" max="11779" width="5.5546875" bestFit="1" customWidth="1"/>
    <col min="11780" max="11780" width="6.5546875" bestFit="1" customWidth="1"/>
    <col min="11781" max="11781" width="7.33203125" customWidth="1"/>
    <col min="11782" max="11782" width="9.33203125" bestFit="1" customWidth="1"/>
    <col min="12033" max="12033" width="6.5546875" bestFit="1" customWidth="1"/>
    <col min="12034" max="12034" width="53.33203125" customWidth="1"/>
    <col min="12035" max="12035" width="5.5546875" bestFit="1" customWidth="1"/>
    <col min="12036" max="12036" width="6.5546875" bestFit="1" customWidth="1"/>
    <col min="12037" max="12037" width="7.33203125" customWidth="1"/>
    <col min="12038" max="12038" width="9.33203125" bestFit="1" customWidth="1"/>
    <col min="12289" max="12289" width="6.5546875" bestFit="1" customWidth="1"/>
    <col min="12290" max="12290" width="53.33203125" customWidth="1"/>
    <col min="12291" max="12291" width="5.5546875" bestFit="1" customWidth="1"/>
    <col min="12292" max="12292" width="6.5546875" bestFit="1" customWidth="1"/>
    <col min="12293" max="12293" width="7.33203125" customWidth="1"/>
    <col min="12294" max="12294" width="9.33203125" bestFit="1" customWidth="1"/>
    <col min="12545" max="12545" width="6.5546875" bestFit="1" customWidth="1"/>
    <col min="12546" max="12546" width="53.33203125" customWidth="1"/>
    <col min="12547" max="12547" width="5.5546875" bestFit="1" customWidth="1"/>
    <col min="12548" max="12548" width="6.5546875" bestFit="1" customWidth="1"/>
    <col min="12549" max="12549" width="7.33203125" customWidth="1"/>
    <col min="12550" max="12550" width="9.33203125" bestFit="1" customWidth="1"/>
    <col min="12801" max="12801" width="6.5546875" bestFit="1" customWidth="1"/>
    <col min="12802" max="12802" width="53.33203125" customWidth="1"/>
    <col min="12803" max="12803" width="5.5546875" bestFit="1" customWidth="1"/>
    <col min="12804" max="12804" width="6.5546875" bestFit="1" customWidth="1"/>
    <col min="12805" max="12805" width="7.33203125" customWidth="1"/>
    <col min="12806" max="12806" width="9.33203125" bestFit="1" customWidth="1"/>
    <col min="13057" max="13057" width="6.5546875" bestFit="1" customWidth="1"/>
    <col min="13058" max="13058" width="53.33203125" customWidth="1"/>
    <col min="13059" max="13059" width="5.5546875" bestFit="1" customWidth="1"/>
    <col min="13060" max="13060" width="6.5546875" bestFit="1" customWidth="1"/>
    <col min="13061" max="13061" width="7.33203125" customWidth="1"/>
    <col min="13062" max="13062" width="9.33203125" bestFit="1" customWidth="1"/>
    <col min="13313" max="13313" width="6.5546875" bestFit="1" customWidth="1"/>
    <col min="13314" max="13314" width="53.33203125" customWidth="1"/>
    <col min="13315" max="13315" width="5.5546875" bestFit="1" customWidth="1"/>
    <col min="13316" max="13316" width="6.5546875" bestFit="1" customWidth="1"/>
    <col min="13317" max="13317" width="7.33203125" customWidth="1"/>
    <col min="13318" max="13318" width="9.33203125" bestFit="1" customWidth="1"/>
    <col min="13569" max="13569" width="6.5546875" bestFit="1" customWidth="1"/>
    <col min="13570" max="13570" width="53.33203125" customWidth="1"/>
    <col min="13571" max="13571" width="5.5546875" bestFit="1" customWidth="1"/>
    <col min="13572" max="13572" width="6.5546875" bestFit="1" customWidth="1"/>
    <col min="13573" max="13573" width="7.33203125" customWidth="1"/>
    <col min="13574" max="13574" width="9.33203125" bestFit="1" customWidth="1"/>
    <col min="13825" max="13825" width="6.5546875" bestFit="1" customWidth="1"/>
    <col min="13826" max="13826" width="53.33203125" customWidth="1"/>
    <col min="13827" max="13827" width="5.5546875" bestFit="1" customWidth="1"/>
    <col min="13828" max="13828" width="6.5546875" bestFit="1" customWidth="1"/>
    <col min="13829" max="13829" width="7.33203125" customWidth="1"/>
    <col min="13830" max="13830" width="9.33203125" bestFit="1" customWidth="1"/>
    <col min="14081" max="14081" width="6.5546875" bestFit="1" customWidth="1"/>
    <col min="14082" max="14082" width="53.33203125" customWidth="1"/>
    <col min="14083" max="14083" width="5.5546875" bestFit="1" customWidth="1"/>
    <col min="14084" max="14084" width="6.5546875" bestFit="1" customWidth="1"/>
    <col min="14085" max="14085" width="7.33203125" customWidth="1"/>
    <col min="14086" max="14086" width="9.33203125" bestFit="1" customWidth="1"/>
    <col min="14337" max="14337" width="6.5546875" bestFit="1" customWidth="1"/>
    <col min="14338" max="14338" width="53.33203125" customWidth="1"/>
    <col min="14339" max="14339" width="5.5546875" bestFit="1" customWidth="1"/>
    <col min="14340" max="14340" width="6.5546875" bestFit="1" customWidth="1"/>
    <col min="14341" max="14341" width="7.33203125" customWidth="1"/>
    <col min="14342" max="14342" width="9.33203125" bestFit="1" customWidth="1"/>
    <col min="14593" max="14593" width="6.5546875" bestFit="1" customWidth="1"/>
    <col min="14594" max="14594" width="53.33203125" customWidth="1"/>
    <col min="14595" max="14595" width="5.5546875" bestFit="1" customWidth="1"/>
    <col min="14596" max="14596" width="6.5546875" bestFit="1" customWidth="1"/>
    <col min="14597" max="14597" width="7.33203125" customWidth="1"/>
    <col min="14598" max="14598" width="9.33203125" bestFit="1" customWidth="1"/>
    <col min="14849" max="14849" width="6.5546875" bestFit="1" customWidth="1"/>
    <col min="14850" max="14850" width="53.33203125" customWidth="1"/>
    <col min="14851" max="14851" width="5.5546875" bestFit="1" customWidth="1"/>
    <col min="14852" max="14852" width="6.5546875" bestFit="1" customWidth="1"/>
    <col min="14853" max="14853" width="7.33203125" customWidth="1"/>
    <col min="14854" max="14854" width="9.33203125" bestFit="1" customWidth="1"/>
    <col min="15105" max="15105" width="6.5546875" bestFit="1" customWidth="1"/>
    <col min="15106" max="15106" width="53.33203125" customWidth="1"/>
    <col min="15107" max="15107" width="5.5546875" bestFit="1" customWidth="1"/>
    <col min="15108" max="15108" width="6.5546875" bestFit="1" customWidth="1"/>
    <col min="15109" max="15109" width="7.33203125" customWidth="1"/>
    <col min="15110" max="15110" width="9.33203125" bestFit="1" customWidth="1"/>
    <col min="15361" max="15361" width="6.5546875" bestFit="1" customWidth="1"/>
    <col min="15362" max="15362" width="53.33203125" customWidth="1"/>
    <col min="15363" max="15363" width="5.5546875" bestFit="1" customWidth="1"/>
    <col min="15364" max="15364" width="6.5546875" bestFit="1" customWidth="1"/>
    <col min="15365" max="15365" width="7.33203125" customWidth="1"/>
    <col min="15366" max="15366" width="9.33203125" bestFit="1" customWidth="1"/>
    <col min="15617" max="15617" width="6.5546875" bestFit="1" customWidth="1"/>
    <col min="15618" max="15618" width="53.33203125" customWidth="1"/>
    <col min="15619" max="15619" width="5.5546875" bestFit="1" customWidth="1"/>
    <col min="15620" max="15620" width="6.5546875" bestFit="1" customWidth="1"/>
    <col min="15621" max="15621" width="7.33203125" customWidth="1"/>
    <col min="15622" max="15622" width="9.33203125" bestFit="1" customWidth="1"/>
    <col min="15873" max="15873" width="6.5546875" bestFit="1" customWidth="1"/>
    <col min="15874" max="15874" width="53.33203125" customWidth="1"/>
    <col min="15875" max="15875" width="5.5546875" bestFit="1" customWidth="1"/>
    <col min="15876" max="15876" width="6.5546875" bestFit="1" customWidth="1"/>
    <col min="15877" max="15877" width="7.33203125" customWidth="1"/>
    <col min="15878" max="15878" width="9.33203125" bestFit="1" customWidth="1"/>
    <col min="16129" max="16129" width="6.5546875" bestFit="1" customWidth="1"/>
    <col min="16130" max="16130" width="53.33203125" customWidth="1"/>
    <col min="16131" max="16131" width="5.5546875" bestFit="1" customWidth="1"/>
    <col min="16132" max="16132" width="6.5546875" bestFit="1" customWidth="1"/>
    <col min="16133" max="16133" width="7.33203125" customWidth="1"/>
    <col min="16134" max="16134" width="9.33203125" bestFit="1" customWidth="1"/>
  </cols>
  <sheetData>
    <row r="1" spans="1:6" ht="19.350000000000001" customHeight="1">
      <c r="A1" s="408" t="s">
        <v>2018</v>
      </c>
      <c r="B1" s="409" t="s">
        <v>2019</v>
      </c>
      <c r="C1" s="410" t="s">
        <v>2017</v>
      </c>
      <c r="D1" s="411" t="s">
        <v>2020</v>
      </c>
      <c r="E1" s="412" t="s">
        <v>2021</v>
      </c>
      <c r="F1" s="411" t="s">
        <v>2022</v>
      </c>
    </row>
    <row r="2" spans="1:6" ht="9.75" customHeight="1">
      <c r="A2" s="51" t="s">
        <v>2023</v>
      </c>
      <c r="B2" s="525" t="s">
        <v>8</v>
      </c>
      <c r="C2" s="526"/>
      <c r="D2" s="526"/>
      <c r="E2" s="526"/>
      <c r="F2" s="527"/>
    </row>
    <row r="3" spans="1:6" ht="9.75" customHeight="1">
      <c r="A3" s="52">
        <v>20000</v>
      </c>
      <c r="B3" s="52" t="s">
        <v>8</v>
      </c>
      <c r="C3" s="53" t="s">
        <v>228</v>
      </c>
      <c r="D3" s="1">
        <v>0</v>
      </c>
      <c r="E3" s="54">
        <v>0</v>
      </c>
      <c r="F3" s="1">
        <v>0</v>
      </c>
    </row>
    <row r="4" spans="1:6" ht="19.350000000000001" customHeight="1">
      <c r="A4" s="407">
        <v>20100</v>
      </c>
      <c r="B4" s="52" t="s">
        <v>10</v>
      </c>
      <c r="C4" s="53" t="s">
        <v>11</v>
      </c>
      <c r="D4" s="1">
        <v>0</v>
      </c>
      <c r="E4" s="54">
        <v>3.02</v>
      </c>
      <c r="F4" s="1">
        <v>3.02</v>
      </c>
    </row>
    <row r="5" spans="1:6" ht="19.350000000000001" customHeight="1">
      <c r="A5" s="52">
        <v>20101</v>
      </c>
      <c r="B5" s="52" t="s">
        <v>12</v>
      </c>
      <c r="C5" s="53" t="s">
        <v>11</v>
      </c>
      <c r="D5" s="1">
        <v>0</v>
      </c>
      <c r="E5" s="54">
        <v>4.84</v>
      </c>
      <c r="F5" s="1">
        <v>4.84</v>
      </c>
    </row>
    <row r="6" spans="1:6" ht="19.350000000000001" customHeight="1">
      <c r="A6" s="52">
        <v>20102</v>
      </c>
      <c r="B6" s="52" t="s">
        <v>13</v>
      </c>
      <c r="C6" s="53" t="s">
        <v>11</v>
      </c>
      <c r="D6" s="1">
        <v>0</v>
      </c>
      <c r="E6" s="54">
        <v>2.7</v>
      </c>
      <c r="F6" s="1">
        <v>2.7</v>
      </c>
    </row>
    <row r="7" spans="1:6" ht="19.350000000000001" customHeight="1">
      <c r="A7" s="52">
        <v>20103</v>
      </c>
      <c r="B7" s="52" t="s">
        <v>14</v>
      </c>
      <c r="C7" s="53" t="s">
        <v>11</v>
      </c>
      <c r="D7" s="1">
        <v>0</v>
      </c>
      <c r="E7" s="55">
        <v>13.99</v>
      </c>
      <c r="F7" s="2">
        <v>13.99</v>
      </c>
    </row>
    <row r="8" spans="1:6" ht="9.75" customHeight="1">
      <c r="A8" s="52">
        <v>20104</v>
      </c>
      <c r="B8" s="52" t="s">
        <v>15</v>
      </c>
      <c r="C8" s="53" t="s">
        <v>11</v>
      </c>
      <c r="D8" s="1">
        <v>0</v>
      </c>
      <c r="E8" s="54">
        <v>1.17</v>
      </c>
      <c r="F8" s="1">
        <v>1.17</v>
      </c>
    </row>
    <row r="9" spans="1:6" ht="9.75" customHeight="1">
      <c r="A9" s="52">
        <v>20105</v>
      </c>
      <c r="B9" s="52" t="s">
        <v>16</v>
      </c>
      <c r="C9" s="53" t="s">
        <v>11</v>
      </c>
      <c r="D9" s="1">
        <v>0</v>
      </c>
      <c r="E9" s="54">
        <v>3.23</v>
      </c>
      <c r="F9" s="1">
        <v>3.23</v>
      </c>
    </row>
    <row r="10" spans="1:6" ht="9.75" customHeight="1">
      <c r="A10" s="52">
        <v>20106</v>
      </c>
      <c r="B10" s="52" t="s">
        <v>17</v>
      </c>
      <c r="C10" s="53" t="s">
        <v>11</v>
      </c>
      <c r="D10" s="1">
        <v>0</v>
      </c>
      <c r="E10" s="54">
        <v>5.38</v>
      </c>
      <c r="F10" s="1">
        <v>5.38</v>
      </c>
    </row>
    <row r="11" spans="1:6" ht="29.1" customHeight="1">
      <c r="A11" s="52">
        <v>20107</v>
      </c>
      <c r="B11" s="52" t="s">
        <v>18</v>
      </c>
      <c r="C11" s="53" t="s">
        <v>19</v>
      </c>
      <c r="D11" s="1">
        <v>0</v>
      </c>
      <c r="E11" s="56">
        <v>468.79</v>
      </c>
      <c r="F11" s="3">
        <v>468.79</v>
      </c>
    </row>
    <row r="12" spans="1:6" ht="9.75" customHeight="1">
      <c r="A12" s="52">
        <v>20108</v>
      </c>
      <c r="B12" s="52" t="s">
        <v>20</v>
      </c>
      <c r="C12" s="53" t="s">
        <v>11</v>
      </c>
      <c r="D12" s="1">
        <v>0</v>
      </c>
      <c r="E12" s="55">
        <v>12.11</v>
      </c>
      <c r="F12" s="2">
        <v>12.11</v>
      </c>
    </row>
    <row r="13" spans="1:6" ht="19.350000000000001" customHeight="1">
      <c r="A13" s="52">
        <v>20109</v>
      </c>
      <c r="B13" s="52" t="s">
        <v>21</v>
      </c>
      <c r="C13" s="53" t="s">
        <v>11</v>
      </c>
      <c r="D13" s="1">
        <v>0</v>
      </c>
      <c r="E13" s="55">
        <v>12.24</v>
      </c>
      <c r="F13" s="2">
        <v>12.24</v>
      </c>
    </row>
    <row r="14" spans="1:6" ht="19.350000000000001" customHeight="1">
      <c r="A14" s="52">
        <v>20110</v>
      </c>
      <c r="B14" s="52" t="s">
        <v>22</v>
      </c>
      <c r="C14" s="53" t="s">
        <v>11</v>
      </c>
      <c r="D14" s="1">
        <v>0</v>
      </c>
      <c r="E14" s="54">
        <v>7.54</v>
      </c>
      <c r="F14" s="1">
        <v>7.54</v>
      </c>
    </row>
    <row r="15" spans="1:6" ht="19.350000000000001" customHeight="1">
      <c r="A15" s="52">
        <v>20111</v>
      </c>
      <c r="B15" s="52" t="s">
        <v>23</v>
      </c>
      <c r="C15" s="53" t="s">
        <v>11</v>
      </c>
      <c r="D15" s="1">
        <v>0</v>
      </c>
      <c r="E15" s="54">
        <v>7.54</v>
      </c>
      <c r="F15" s="1">
        <v>7.54</v>
      </c>
    </row>
    <row r="16" spans="1:6" ht="19.350000000000001" customHeight="1">
      <c r="A16" s="52">
        <v>20112</v>
      </c>
      <c r="B16" s="52" t="s">
        <v>24</v>
      </c>
      <c r="C16" s="53" t="s">
        <v>11</v>
      </c>
      <c r="D16" s="1">
        <v>0</v>
      </c>
      <c r="E16" s="55">
        <v>14.13</v>
      </c>
      <c r="F16" s="2">
        <v>14.13</v>
      </c>
    </row>
    <row r="17" spans="1:6" ht="19.350000000000001" customHeight="1">
      <c r="A17" s="52">
        <v>20113</v>
      </c>
      <c r="B17" s="52" t="s">
        <v>25</v>
      </c>
      <c r="C17" s="53" t="s">
        <v>11</v>
      </c>
      <c r="D17" s="1">
        <v>0</v>
      </c>
      <c r="E17" s="54">
        <v>9.08</v>
      </c>
      <c r="F17" s="1">
        <v>9.08</v>
      </c>
    </row>
    <row r="18" spans="1:6" ht="19.350000000000001" customHeight="1">
      <c r="A18" s="52">
        <v>20115</v>
      </c>
      <c r="B18" s="52" t="s">
        <v>26</v>
      </c>
      <c r="C18" s="53" t="s">
        <v>11</v>
      </c>
      <c r="D18" s="1">
        <v>0</v>
      </c>
      <c r="E18" s="54">
        <v>3.36</v>
      </c>
      <c r="F18" s="1">
        <v>3.36</v>
      </c>
    </row>
    <row r="19" spans="1:6" ht="9.75" customHeight="1">
      <c r="A19" s="52">
        <v>20116</v>
      </c>
      <c r="B19" s="52" t="s">
        <v>27</v>
      </c>
      <c r="C19" s="53" t="s">
        <v>11</v>
      </c>
      <c r="D19" s="1">
        <v>0</v>
      </c>
      <c r="E19" s="54">
        <v>2.7</v>
      </c>
      <c r="F19" s="1">
        <v>2.7</v>
      </c>
    </row>
    <row r="20" spans="1:6" ht="19.350000000000001" customHeight="1">
      <c r="A20" s="52">
        <v>20117</v>
      </c>
      <c r="B20" s="52" t="s">
        <v>28</v>
      </c>
      <c r="C20" s="53" t="s">
        <v>11</v>
      </c>
      <c r="D20" s="1">
        <v>0</v>
      </c>
      <c r="E20" s="54">
        <v>4.38</v>
      </c>
      <c r="F20" s="1">
        <v>4.38</v>
      </c>
    </row>
    <row r="21" spans="1:6" ht="19.350000000000001" customHeight="1">
      <c r="A21" s="52">
        <v>20118</v>
      </c>
      <c r="B21" s="52" t="s">
        <v>29</v>
      </c>
      <c r="C21" s="53" t="s">
        <v>30</v>
      </c>
      <c r="D21" s="1">
        <v>0</v>
      </c>
      <c r="E21" s="55">
        <v>33.65</v>
      </c>
      <c r="F21" s="2">
        <v>33.65</v>
      </c>
    </row>
    <row r="22" spans="1:6" ht="9.75" customHeight="1">
      <c r="A22" s="52">
        <v>20119</v>
      </c>
      <c r="B22" s="52" t="s">
        <v>31</v>
      </c>
      <c r="C22" s="53" t="s">
        <v>30</v>
      </c>
      <c r="D22" s="1">
        <v>0</v>
      </c>
      <c r="E22" s="55">
        <v>64.59</v>
      </c>
      <c r="F22" s="2">
        <v>64.59</v>
      </c>
    </row>
    <row r="23" spans="1:6" ht="9.75" customHeight="1">
      <c r="A23" s="52">
        <v>20121</v>
      </c>
      <c r="B23" s="52" t="s">
        <v>32</v>
      </c>
      <c r="C23" s="53" t="s">
        <v>30</v>
      </c>
      <c r="D23" s="1">
        <v>0</v>
      </c>
      <c r="E23" s="56">
        <v>139.94999999999999</v>
      </c>
      <c r="F23" s="3">
        <v>139.94999999999999</v>
      </c>
    </row>
    <row r="24" spans="1:6" ht="9.75" customHeight="1">
      <c r="A24" s="52">
        <v>20125</v>
      </c>
      <c r="B24" s="52" t="s">
        <v>33</v>
      </c>
      <c r="C24" s="53" t="s">
        <v>30</v>
      </c>
      <c r="D24" s="1">
        <v>0</v>
      </c>
      <c r="E24" s="56">
        <v>180.5</v>
      </c>
      <c r="F24" s="3">
        <v>180.5</v>
      </c>
    </row>
    <row r="25" spans="1:6" ht="9.75" customHeight="1">
      <c r="A25" s="52">
        <v>20126</v>
      </c>
      <c r="B25" s="52" t="s">
        <v>34</v>
      </c>
      <c r="C25" s="53" t="s">
        <v>11</v>
      </c>
      <c r="D25" s="1">
        <v>0</v>
      </c>
      <c r="E25" s="54">
        <v>7.54</v>
      </c>
      <c r="F25" s="1">
        <v>7.54</v>
      </c>
    </row>
    <row r="26" spans="1:6" ht="19.350000000000001" customHeight="1">
      <c r="A26" s="52">
        <v>20127</v>
      </c>
      <c r="B26" s="52" t="s">
        <v>35</v>
      </c>
      <c r="C26" s="53" t="s">
        <v>30</v>
      </c>
      <c r="D26" s="1">
        <v>0</v>
      </c>
      <c r="E26" s="56">
        <v>200.56</v>
      </c>
      <c r="F26" s="3">
        <v>200.56</v>
      </c>
    </row>
    <row r="27" spans="1:6" ht="19.350000000000001" customHeight="1">
      <c r="A27" s="52">
        <v>20128</v>
      </c>
      <c r="B27" s="52" t="s">
        <v>36</v>
      </c>
      <c r="C27" s="53" t="s">
        <v>30</v>
      </c>
      <c r="D27" s="1">
        <v>0</v>
      </c>
      <c r="E27" s="56">
        <v>242.23</v>
      </c>
      <c r="F27" s="3">
        <v>242.23</v>
      </c>
    </row>
    <row r="28" spans="1:6" ht="19.350000000000001" customHeight="1">
      <c r="A28" s="52">
        <v>20129</v>
      </c>
      <c r="B28" s="52" t="s">
        <v>37</v>
      </c>
      <c r="C28" s="53" t="s">
        <v>30</v>
      </c>
      <c r="D28" s="1">
        <v>0</v>
      </c>
      <c r="E28" s="56">
        <v>269.14</v>
      </c>
      <c r="F28" s="3">
        <v>269.14</v>
      </c>
    </row>
    <row r="29" spans="1:6" ht="19.350000000000001" customHeight="1">
      <c r="A29" s="52">
        <v>20130</v>
      </c>
      <c r="B29" s="52" t="s">
        <v>38</v>
      </c>
      <c r="C29" s="53" t="s">
        <v>39</v>
      </c>
      <c r="D29" s="1">
        <v>0</v>
      </c>
      <c r="E29" s="55">
        <v>16.149999999999999</v>
      </c>
      <c r="F29" s="2">
        <v>16.149999999999999</v>
      </c>
    </row>
    <row r="30" spans="1:6" ht="19.350000000000001" customHeight="1">
      <c r="A30" s="52">
        <v>20131</v>
      </c>
      <c r="B30" s="52" t="s">
        <v>40</v>
      </c>
      <c r="C30" s="53" t="s">
        <v>11</v>
      </c>
      <c r="D30" s="1">
        <v>0</v>
      </c>
      <c r="E30" s="54">
        <v>4.3099999999999996</v>
      </c>
      <c r="F30" s="1">
        <v>4.3099999999999996</v>
      </c>
    </row>
    <row r="31" spans="1:6" ht="9.75" customHeight="1">
      <c r="A31" s="52">
        <v>20132</v>
      </c>
      <c r="B31" s="52" t="s">
        <v>41</v>
      </c>
      <c r="C31" s="53" t="s">
        <v>11</v>
      </c>
      <c r="D31" s="1">
        <v>0</v>
      </c>
      <c r="E31" s="54">
        <v>1.07</v>
      </c>
      <c r="F31" s="1">
        <v>1.07</v>
      </c>
    </row>
    <row r="32" spans="1:6" ht="9.75" customHeight="1">
      <c r="A32" s="52">
        <v>20133</v>
      </c>
      <c r="B32" s="52" t="s">
        <v>42</v>
      </c>
      <c r="C32" s="53" t="s">
        <v>11</v>
      </c>
      <c r="D32" s="1">
        <v>0</v>
      </c>
      <c r="E32" s="54">
        <v>4.04</v>
      </c>
      <c r="F32" s="1">
        <v>4.04</v>
      </c>
    </row>
    <row r="33" spans="1:6" ht="9.75" customHeight="1">
      <c r="A33" s="52">
        <v>20134</v>
      </c>
      <c r="B33" s="52" t="s">
        <v>43</v>
      </c>
      <c r="C33" s="53" t="s">
        <v>11</v>
      </c>
      <c r="D33" s="1">
        <v>0</v>
      </c>
      <c r="E33" s="54">
        <v>2.02</v>
      </c>
      <c r="F33" s="1">
        <v>2.02</v>
      </c>
    </row>
    <row r="34" spans="1:6" ht="19.350000000000001" customHeight="1">
      <c r="A34" s="52">
        <v>20135</v>
      </c>
      <c r="B34" s="52" t="s">
        <v>44</v>
      </c>
      <c r="C34" s="53" t="s">
        <v>11</v>
      </c>
      <c r="D34" s="1">
        <v>0.25</v>
      </c>
      <c r="E34" s="54">
        <v>2.5499999999999998</v>
      </c>
      <c r="F34" s="1">
        <v>2.8</v>
      </c>
    </row>
    <row r="35" spans="1:6" ht="9.75" customHeight="1">
      <c r="A35" s="52">
        <v>20136</v>
      </c>
      <c r="B35" s="52" t="s">
        <v>45</v>
      </c>
      <c r="C35" s="53" t="s">
        <v>11</v>
      </c>
      <c r="D35" s="1">
        <v>0</v>
      </c>
      <c r="E35" s="54">
        <v>4.21</v>
      </c>
      <c r="F35" s="1">
        <v>4.21</v>
      </c>
    </row>
    <row r="36" spans="1:6" ht="9.75" customHeight="1">
      <c r="A36" s="52">
        <v>20137</v>
      </c>
      <c r="B36" s="52" t="s">
        <v>46</v>
      </c>
      <c r="C36" s="53" t="s">
        <v>19</v>
      </c>
      <c r="D36" s="1">
        <v>0</v>
      </c>
      <c r="E36" s="54">
        <v>3.36</v>
      </c>
      <c r="F36" s="1">
        <v>3.36</v>
      </c>
    </row>
    <row r="37" spans="1:6" ht="9.75" customHeight="1">
      <c r="A37" s="52">
        <v>20138</v>
      </c>
      <c r="B37" s="52" t="s">
        <v>47</v>
      </c>
      <c r="C37" s="53" t="s">
        <v>19</v>
      </c>
      <c r="D37" s="1">
        <v>0</v>
      </c>
      <c r="E37" s="54">
        <v>4.4800000000000004</v>
      </c>
      <c r="F37" s="1">
        <v>4.4800000000000004</v>
      </c>
    </row>
    <row r="38" spans="1:6" ht="9.75" customHeight="1">
      <c r="A38" s="52">
        <v>20139</v>
      </c>
      <c r="B38" s="52" t="s">
        <v>48</v>
      </c>
      <c r="C38" s="53" t="s">
        <v>11</v>
      </c>
      <c r="D38" s="1">
        <v>0</v>
      </c>
      <c r="E38" s="54">
        <v>3.36</v>
      </c>
      <c r="F38" s="1">
        <v>3.36</v>
      </c>
    </row>
    <row r="39" spans="1:6" ht="19.350000000000001" customHeight="1">
      <c r="A39" s="52">
        <v>20140</v>
      </c>
      <c r="B39" s="52" t="s">
        <v>49</v>
      </c>
      <c r="C39" s="53" t="s">
        <v>19</v>
      </c>
      <c r="D39" s="1">
        <v>0</v>
      </c>
      <c r="E39" s="54">
        <v>3.96</v>
      </c>
      <c r="F39" s="1">
        <v>3.96</v>
      </c>
    </row>
    <row r="40" spans="1:6" ht="9.75" customHeight="1">
      <c r="A40" s="52">
        <v>20141</v>
      </c>
      <c r="B40" s="52" t="s">
        <v>50</v>
      </c>
      <c r="C40" s="53" t="s">
        <v>19</v>
      </c>
      <c r="D40" s="1">
        <v>0</v>
      </c>
      <c r="E40" s="54">
        <v>3.36</v>
      </c>
      <c r="F40" s="1">
        <v>3.36</v>
      </c>
    </row>
    <row r="41" spans="1:6" ht="9.75" customHeight="1">
      <c r="A41" s="52">
        <v>20142</v>
      </c>
      <c r="B41" s="52" t="s">
        <v>51</v>
      </c>
      <c r="C41" s="53" t="s">
        <v>39</v>
      </c>
      <c r="D41" s="1">
        <v>0</v>
      </c>
      <c r="E41" s="54">
        <v>7.18</v>
      </c>
      <c r="F41" s="1">
        <v>7.18</v>
      </c>
    </row>
    <row r="42" spans="1:6" ht="19.350000000000001" customHeight="1">
      <c r="A42" s="52">
        <v>20143</v>
      </c>
      <c r="B42" s="52" t="s">
        <v>52</v>
      </c>
      <c r="C42" s="53" t="s">
        <v>39</v>
      </c>
      <c r="D42" s="1">
        <v>0</v>
      </c>
      <c r="E42" s="54">
        <v>5.38</v>
      </c>
      <c r="F42" s="1">
        <v>5.38</v>
      </c>
    </row>
    <row r="43" spans="1:6" ht="19.350000000000001" customHeight="1">
      <c r="A43" s="52">
        <v>20144</v>
      </c>
      <c r="B43" s="52" t="s">
        <v>53</v>
      </c>
      <c r="C43" s="53" t="s">
        <v>11</v>
      </c>
      <c r="D43" s="1">
        <v>0</v>
      </c>
      <c r="E43" s="54">
        <v>4.2</v>
      </c>
      <c r="F43" s="1">
        <v>4.2</v>
      </c>
    </row>
    <row r="44" spans="1:6" ht="9.75" customHeight="1">
      <c r="A44" s="52">
        <v>20145</v>
      </c>
      <c r="B44" s="52" t="s">
        <v>54</v>
      </c>
      <c r="C44" s="53" t="s">
        <v>19</v>
      </c>
      <c r="D44" s="1">
        <v>0</v>
      </c>
      <c r="E44" s="54">
        <v>6.73</v>
      </c>
      <c r="F44" s="1">
        <v>6.73</v>
      </c>
    </row>
    <row r="45" spans="1:6" ht="9.75" customHeight="1">
      <c r="A45" s="52">
        <v>20146</v>
      </c>
      <c r="B45" s="52" t="s">
        <v>55</v>
      </c>
      <c r="C45" s="53" t="s">
        <v>19</v>
      </c>
      <c r="D45" s="1">
        <v>0</v>
      </c>
      <c r="E45" s="54">
        <v>4.4800000000000004</v>
      </c>
      <c r="F45" s="1">
        <v>4.4800000000000004</v>
      </c>
    </row>
    <row r="46" spans="1:6" ht="19.350000000000001" customHeight="1">
      <c r="A46" s="52">
        <v>20147</v>
      </c>
      <c r="B46" s="52" t="s">
        <v>56</v>
      </c>
      <c r="C46" s="53" t="s">
        <v>11</v>
      </c>
      <c r="D46" s="1">
        <v>0</v>
      </c>
      <c r="E46" s="54">
        <v>3.91</v>
      </c>
      <c r="F46" s="1">
        <v>3.91</v>
      </c>
    </row>
    <row r="47" spans="1:6" ht="9.75" customHeight="1">
      <c r="A47" s="52">
        <v>20148</v>
      </c>
      <c r="B47" s="52" t="s">
        <v>57</v>
      </c>
      <c r="C47" s="53" t="s">
        <v>11</v>
      </c>
      <c r="D47" s="1">
        <v>0</v>
      </c>
      <c r="E47" s="54">
        <v>1.88</v>
      </c>
      <c r="F47" s="1">
        <v>1.88</v>
      </c>
    </row>
    <row r="48" spans="1:6" ht="9.75" customHeight="1">
      <c r="A48" s="52">
        <v>20149</v>
      </c>
      <c r="B48" s="52" t="s">
        <v>58</v>
      </c>
      <c r="C48" s="53" t="s">
        <v>11</v>
      </c>
      <c r="D48" s="1">
        <v>0</v>
      </c>
      <c r="E48" s="54">
        <v>4.54</v>
      </c>
      <c r="F48" s="1">
        <v>4.54</v>
      </c>
    </row>
    <row r="49" spans="1:6" ht="19.350000000000001" customHeight="1">
      <c r="A49" s="52">
        <v>20151</v>
      </c>
      <c r="B49" s="52" t="s">
        <v>59</v>
      </c>
      <c r="C49" s="53" t="s">
        <v>11</v>
      </c>
      <c r="D49" s="1">
        <v>0</v>
      </c>
      <c r="E49" s="54">
        <v>6.73</v>
      </c>
      <c r="F49" s="1">
        <v>6.73</v>
      </c>
    </row>
    <row r="50" spans="1:6" ht="19.350000000000001" customHeight="1">
      <c r="A50" s="52">
        <v>20155</v>
      </c>
      <c r="B50" s="52" t="s">
        <v>60</v>
      </c>
      <c r="C50" s="53" t="s">
        <v>11</v>
      </c>
      <c r="D50" s="1">
        <v>0</v>
      </c>
      <c r="E50" s="54">
        <v>5.65</v>
      </c>
      <c r="F50" s="1">
        <v>5.65</v>
      </c>
    </row>
    <row r="51" spans="1:6" ht="19.350000000000001" customHeight="1">
      <c r="A51" s="52">
        <v>20157</v>
      </c>
      <c r="B51" s="52" t="s">
        <v>61</v>
      </c>
      <c r="C51" s="53" t="s">
        <v>11</v>
      </c>
      <c r="D51" s="1">
        <v>0</v>
      </c>
      <c r="E51" s="54">
        <v>4.05</v>
      </c>
      <c r="F51" s="1">
        <v>4.05</v>
      </c>
    </row>
    <row r="52" spans="1:6" ht="19.350000000000001" customHeight="1">
      <c r="A52" s="52">
        <v>20160</v>
      </c>
      <c r="B52" s="52" t="s">
        <v>62</v>
      </c>
      <c r="C52" s="53" t="s">
        <v>11</v>
      </c>
      <c r="D52" s="1">
        <v>0</v>
      </c>
      <c r="E52" s="54">
        <v>2.02</v>
      </c>
      <c r="F52" s="1">
        <v>2.02</v>
      </c>
    </row>
    <row r="53" spans="1:6" ht="19.350000000000001" customHeight="1">
      <c r="A53" s="52">
        <v>20164</v>
      </c>
      <c r="B53" s="52" t="s">
        <v>63</v>
      </c>
      <c r="C53" s="53" t="s">
        <v>39</v>
      </c>
      <c r="D53" s="1">
        <v>0</v>
      </c>
      <c r="E53" s="54">
        <v>0.5</v>
      </c>
      <c r="F53" s="1">
        <v>0.5</v>
      </c>
    </row>
    <row r="54" spans="1:6" ht="9.75" customHeight="1">
      <c r="A54" s="52">
        <v>20165</v>
      </c>
      <c r="B54" s="52" t="s">
        <v>64</v>
      </c>
      <c r="C54" s="53" t="s">
        <v>39</v>
      </c>
      <c r="D54" s="1">
        <v>0</v>
      </c>
      <c r="E54" s="54">
        <v>0.36</v>
      </c>
      <c r="F54" s="1">
        <v>0.36</v>
      </c>
    </row>
    <row r="55" spans="1:6" ht="19.350000000000001" customHeight="1">
      <c r="A55" s="52">
        <v>20166</v>
      </c>
      <c r="B55" s="52" t="s">
        <v>65</v>
      </c>
      <c r="C55" s="53" t="s">
        <v>39</v>
      </c>
      <c r="D55" s="1">
        <v>0</v>
      </c>
      <c r="E55" s="54">
        <v>0.5</v>
      </c>
      <c r="F55" s="1">
        <v>0.5</v>
      </c>
    </row>
    <row r="56" spans="1:6" ht="9.75" customHeight="1">
      <c r="A56" s="52">
        <v>20167</v>
      </c>
      <c r="B56" s="52" t="s">
        <v>66</v>
      </c>
      <c r="C56" s="53" t="s">
        <v>67</v>
      </c>
      <c r="D56" s="1">
        <v>0</v>
      </c>
      <c r="E56" s="54">
        <v>1.06</v>
      </c>
      <c r="F56" s="1">
        <v>1.06</v>
      </c>
    </row>
    <row r="57" spans="1:6" ht="19.350000000000001" customHeight="1">
      <c r="A57" s="52">
        <v>20168</v>
      </c>
      <c r="B57" s="52" t="s">
        <v>68</v>
      </c>
      <c r="C57" s="53" t="s">
        <v>67</v>
      </c>
      <c r="D57" s="1">
        <v>0</v>
      </c>
      <c r="E57" s="54">
        <v>0.83</v>
      </c>
      <c r="F57" s="1">
        <v>0.83</v>
      </c>
    </row>
    <row r="58" spans="1:6" ht="9.75" customHeight="1">
      <c r="A58" s="52">
        <v>20190</v>
      </c>
      <c r="B58" s="52" t="s">
        <v>69</v>
      </c>
      <c r="C58" s="53" t="s">
        <v>11</v>
      </c>
      <c r="D58" s="1">
        <v>0.2</v>
      </c>
      <c r="E58" s="54">
        <v>0</v>
      </c>
      <c r="F58" s="1">
        <v>0.2</v>
      </c>
    </row>
    <row r="59" spans="1:6" ht="19.350000000000001" customHeight="1">
      <c r="A59" s="52">
        <v>20200</v>
      </c>
      <c r="B59" s="52" t="s">
        <v>70</v>
      </c>
      <c r="C59" s="53" t="s">
        <v>11</v>
      </c>
      <c r="D59" s="1">
        <v>7.47</v>
      </c>
      <c r="E59" s="54">
        <v>0</v>
      </c>
      <c r="F59" s="1">
        <v>7.47</v>
      </c>
    </row>
    <row r="60" spans="1:6" ht="9.75" customHeight="1">
      <c r="A60" s="52">
        <v>20201</v>
      </c>
      <c r="B60" s="52" t="s">
        <v>71</v>
      </c>
      <c r="C60" s="53" t="s">
        <v>11</v>
      </c>
      <c r="D60" s="1">
        <v>0</v>
      </c>
      <c r="E60" s="54">
        <v>0.71</v>
      </c>
      <c r="F60" s="1">
        <v>0.71</v>
      </c>
    </row>
    <row r="61" spans="1:6" ht="9.75" customHeight="1">
      <c r="A61" s="52">
        <v>20202</v>
      </c>
      <c r="B61" s="52" t="s">
        <v>72</v>
      </c>
      <c r="C61" s="53" t="s">
        <v>11</v>
      </c>
      <c r="D61" s="1">
        <v>0</v>
      </c>
      <c r="E61" s="54">
        <v>2.31</v>
      </c>
      <c r="F61" s="1">
        <v>2.31</v>
      </c>
    </row>
    <row r="62" spans="1:6" ht="9.75" customHeight="1">
      <c r="A62" s="52">
        <v>20203</v>
      </c>
      <c r="B62" s="52" t="s">
        <v>73</v>
      </c>
      <c r="C62" s="53" t="s">
        <v>11</v>
      </c>
      <c r="D62" s="1">
        <v>0</v>
      </c>
      <c r="E62" s="54">
        <v>1.51</v>
      </c>
      <c r="F62" s="1">
        <v>1.51</v>
      </c>
    </row>
    <row r="63" spans="1:6" ht="38.85" customHeight="1">
      <c r="A63" s="52">
        <v>20210</v>
      </c>
      <c r="B63" s="52" t="s">
        <v>74</v>
      </c>
      <c r="C63" s="53" t="s">
        <v>11</v>
      </c>
      <c r="D63" s="3">
        <v>222.79</v>
      </c>
      <c r="E63" s="55">
        <v>53.56</v>
      </c>
      <c r="F63" s="3">
        <v>276.35000000000002</v>
      </c>
    </row>
    <row r="64" spans="1:6" ht="38.85" customHeight="1">
      <c r="A64" s="52">
        <v>20212</v>
      </c>
      <c r="B64" s="52" t="s">
        <v>75</v>
      </c>
      <c r="C64" s="53" t="s">
        <v>11</v>
      </c>
      <c r="D64" s="3">
        <v>249.76</v>
      </c>
      <c r="E64" s="55">
        <v>57.02</v>
      </c>
      <c r="F64" s="3">
        <v>306.77999999999997</v>
      </c>
    </row>
    <row r="65" spans="1:6" ht="19.350000000000001" customHeight="1">
      <c r="A65" s="52">
        <v>20302</v>
      </c>
      <c r="B65" s="52" t="s">
        <v>76</v>
      </c>
      <c r="C65" s="53" t="s">
        <v>19</v>
      </c>
      <c r="D65" s="4">
        <v>1605.16</v>
      </c>
      <c r="E65" s="56">
        <v>622</v>
      </c>
      <c r="F65" s="4">
        <v>2227.16</v>
      </c>
    </row>
    <row r="66" spans="1:6" ht="19.350000000000001" customHeight="1">
      <c r="A66" s="52">
        <v>20303</v>
      </c>
      <c r="B66" s="52" t="s">
        <v>2024</v>
      </c>
      <c r="C66" s="53" t="s">
        <v>67</v>
      </c>
      <c r="D66" s="4">
        <v>2570.67</v>
      </c>
      <c r="E66" s="57">
        <v>1030.1199999999999</v>
      </c>
      <c r="F66" s="4">
        <v>3600.79</v>
      </c>
    </row>
    <row r="67" spans="1:6" ht="19.350000000000001" customHeight="1">
      <c r="A67" s="52">
        <v>20400</v>
      </c>
      <c r="B67" s="52" t="s">
        <v>2025</v>
      </c>
      <c r="C67" s="53" t="s">
        <v>19</v>
      </c>
      <c r="D67" s="4">
        <v>1397.75</v>
      </c>
      <c r="E67" s="57">
        <v>1597.46</v>
      </c>
      <c r="F67" s="4">
        <v>2995.21</v>
      </c>
    </row>
    <row r="68" spans="1:6" ht="9.75" customHeight="1">
      <c r="A68" s="52">
        <v>20501</v>
      </c>
      <c r="B68" s="52" t="s">
        <v>79</v>
      </c>
      <c r="C68" s="53" t="s">
        <v>19</v>
      </c>
      <c r="D68" s="4">
        <v>4132.43</v>
      </c>
      <c r="E68" s="56">
        <v>605.54</v>
      </c>
      <c r="F68" s="4">
        <v>4737.97</v>
      </c>
    </row>
    <row r="69" spans="1:6" ht="19.350000000000001" customHeight="1">
      <c r="A69" s="52">
        <v>20600</v>
      </c>
      <c r="B69" s="52" t="s">
        <v>80</v>
      </c>
      <c r="C69" s="53" t="s">
        <v>11</v>
      </c>
      <c r="D69" s="2">
        <v>59.51</v>
      </c>
      <c r="E69" s="55">
        <v>15.14</v>
      </c>
      <c r="F69" s="2">
        <v>74.650000000000006</v>
      </c>
    </row>
    <row r="70" spans="1:6" ht="19.350000000000001" customHeight="1">
      <c r="A70" s="52">
        <v>20701</v>
      </c>
      <c r="B70" s="52" t="s">
        <v>81</v>
      </c>
      <c r="C70" s="53" t="s">
        <v>11</v>
      </c>
      <c r="D70" s="1">
        <v>3.57</v>
      </c>
      <c r="E70" s="54">
        <v>1.4</v>
      </c>
      <c r="F70" s="1">
        <v>4.97</v>
      </c>
    </row>
    <row r="71" spans="1:6" ht="19.350000000000001" customHeight="1">
      <c r="A71" s="52">
        <v>20702</v>
      </c>
      <c r="B71" s="52" t="s">
        <v>82</v>
      </c>
      <c r="C71" s="53" t="s">
        <v>11</v>
      </c>
      <c r="D71" s="1">
        <v>4.7</v>
      </c>
      <c r="E71" s="54">
        <v>1.38</v>
      </c>
      <c r="F71" s="1">
        <v>6.08</v>
      </c>
    </row>
    <row r="72" spans="1:6" ht="19.350000000000001" customHeight="1">
      <c r="A72" s="52">
        <v>20703</v>
      </c>
      <c r="B72" s="52" t="s">
        <v>83</v>
      </c>
      <c r="C72" s="53" t="s">
        <v>11</v>
      </c>
      <c r="D72" s="1">
        <v>0.31</v>
      </c>
      <c r="E72" s="54">
        <v>0.1</v>
      </c>
      <c r="F72" s="1">
        <v>0.41</v>
      </c>
    </row>
    <row r="73" spans="1:6" ht="9.75" customHeight="1">
      <c r="A73" s="52">
        <v>20801</v>
      </c>
      <c r="B73" s="52" t="s">
        <v>84</v>
      </c>
      <c r="C73" s="53" t="s">
        <v>39</v>
      </c>
      <c r="D73" s="1">
        <v>0</v>
      </c>
      <c r="E73" s="56">
        <v>158.01</v>
      </c>
      <c r="F73" s="3">
        <v>158.01</v>
      </c>
    </row>
    <row r="74" spans="1:6" ht="9.75" customHeight="1">
      <c r="A74" s="52">
        <v>20807</v>
      </c>
      <c r="B74" s="52" t="s">
        <v>2026</v>
      </c>
      <c r="C74" s="53" t="s">
        <v>39</v>
      </c>
      <c r="D74" s="3">
        <v>345.58</v>
      </c>
      <c r="E74" s="55">
        <v>59.26</v>
      </c>
      <c r="F74" s="3">
        <v>404.84</v>
      </c>
    </row>
    <row r="75" spans="1:6" ht="9.75" customHeight="1">
      <c r="A75" s="52">
        <v>20808</v>
      </c>
      <c r="B75" s="52" t="s">
        <v>86</v>
      </c>
      <c r="C75" s="53" t="s">
        <v>19</v>
      </c>
      <c r="D75" s="3">
        <v>263.43</v>
      </c>
      <c r="E75" s="56">
        <v>211.38</v>
      </c>
      <c r="F75" s="3">
        <v>474.81</v>
      </c>
    </row>
    <row r="76" spans="1:6" ht="9.75" customHeight="1">
      <c r="A76" s="52">
        <v>21001</v>
      </c>
      <c r="B76" s="52" t="s">
        <v>87</v>
      </c>
      <c r="C76" s="53" t="s">
        <v>39</v>
      </c>
      <c r="D76" s="3">
        <v>338.7</v>
      </c>
      <c r="E76" s="55">
        <v>46.22</v>
      </c>
      <c r="F76" s="3">
        <v>384.92</v>
      </c>
    </row>
    <row r="77" spans="1:6" ht="9.75" customHeight="1">
      <c r="A77" s="52">
        <v>21002</v>
      </c>
      <c r="B77" s="52" t="s">
        <v>88</v>
      </c>
      <c r="C77" s="53" t="s">
        <v>39</v>
      </c>
      <c r="D77" s="3">
        <v>225.71</v>
      </c>
      <c r="E77" s="55">
        <v>43.13</v>
      </c>
      <c r="F77" s="3">
        <v>268.83999999999997</v>
      </c>
    </row>
    <row r="78" spans="1:6" ht="9.75" customHeight="1">
      <c r="A78" s="52">
        <v>21003</v>
      </c>
      <c r="B78" s="52" t="s">
        <v>89</v>
      </c>
      <c r="C78" s="53" t="s">
        <v>39</v>
      </c>
      <c r="D78" s="3">
        <v>309.39</v>
      </c>
      <c r="E78" s="55">
        <v>45.37</v>
      </c>
      <c r="F78" s="3">
        <v>354.76</v>
      </c>
    </row>
    <row r="79" spans="1:6" ht="19.350000000000001" customHeight="1">
      <c r="A79" s="52">
        <v>21301</v>
      </c>
      <c r="B79" s="52" t="s">
        <v>90</v>
      </c>
      <c r="C79" s="53" t="s">
        <v>11</v>
      </c>
      <c r="D79" s="3">
        <v>401.15</v>
      </c>
      <c r="E79" s="54">
        <v>2.63</v>
      </c>
      <c r="F79" s="3">
        <v>403.78</v>
      </c>
    </row>
    <row r="80" spans="1:6" ht="9.75" customHeight="1">
      <c r="A80" s="52">
        <v>21399</v>
      </c>
      <c r="B80" s="52" t="s">
        <v>91</v>
      </c>
      <c r="C80" s="53" t="s">
        <v>30</v>
      </c>
      <c r="D80" s="1">
        <v>8.25</v>
      </c>
      <c r="E80" s="54">
        <v>0</v>
      </c>
      <c r="F80" s="1">
        <v>8.25</v>
      </c>
    </row>
    <row r="81" spans="1:6" ht="9.75" customHeight="1">
      <c r="A81" s="52">
        <v>21400</v>
      </c>
      <c r="B81" s="52" t="s">
        <v>92</v>
      </c>
      <c r="C81" s="53" t="s">
        <v>30</v>
      </c>
      <c r="D81" s="2">
        <v>10.32</v>
      </c>
      <c r="E81" s="54">
        <v>0</v>
      </c>
      <c r="F81" s="2">
        <v>10.32</v>
      </c>
    </row>
    <row r="82" spans="1:6" ht="9.75" customHeight="1">
      <c r="A82" s="52">
        <v>21401</v>
      </c>
      <c r="B82" s="52" t="s">
        <v>93</v>
      </c>
      <c r="C82" s="53" t="s">
        <v>94</v>
      </c>
      <c r="D82" s="1">
        <v>0.87</v>
      </c>
      <c r="E82" s="54">
        <v>0</v>
      </c>
      <c r="F82" s="1">
        <v>0.87</v>
      </c>
    </row>
    <row r="83" spans="1:6" ht="19.350000000000001" customHeight="1">
      <c r="A83" s="52">
        <v>21602</v>
      </c>
      <c r="B83" s="52" t="s">
        <v>95</v>
      </c>
      <c r="C83" s="53" t="s">
        <v>11</v>
      </c>
      <c r="D83" s="2">
        <v>45.12</v>
      </c>
      <c r="E83" s="54">
        <v>0</v>
      </c>
      <c r="F83" s="2">
        <v>45.12</v>
      </c>
    </row>
    <row r="84" spans="1:6" ht="9.75" customHeight="1">
      <c r="A84" s="226">
        <v>165</v>
      </c>
      <c r="B84" s="525" t="s">
        <v>96</v>
      </c>
      <c r="C84" s="526"/>
      <c r="D84" s="526"/>
      <c r="E84" s="526"/>
      <c r="F84" s="527"/>
    </row>
    <row r="85" spans="1:6" ht="9.75" customHeight="1">
      <c r="A85" s="52">
        <v>30000</v>
      </c>
      <c r="B85" s="52" t="s">
        <v>96</v>
      </c>
      <c r="C85" s="53"/>
      <c r="D85" s="1">
        <v>0</v>
      </c>
      <c r="E85" s="54">
        <v>0</v>
      </c>
      <c r="F85" s="1">
        <v>0</v>
      </c>
    </row>
    <row r="86" spans="1:6" ht="9.75" customHeight="1">
      <c r="A86" s="52">
        <v>30101</v>
      </c>
      <c r="B86" s="52" t="s">
        <v>97</v>
      </c>
      <c r="C86" s="53" t="s">
        <v>30</v>
      </c>
      <c r="D86" s="2">
        <v>33.1</v>
      </c>
      <c r="E86" s="54">
        <v>8.3000000000000007</v>
      </c>
      <c r="F86" s="2">
        <v>41.4</v>
      </c>
    </row>
    <row r="87" spans="1:6" ht="9.75" customHeight="1">
      <c r="A87" s="52">
        <v>30104</v>
      </c>
      <c r="B87" s="52" t="s">
        <v>98</v>
      </c>
      <c r="C87" s="53" t="s">
        <v>30</v>
      </c>
      <c r="D87" s="2">
        <v>81.33</v>
      </c>
      <c r="E87" s="54">
        <v>0</v>
      </c>
      <c r="F87" s="2">
        <v>81.33</v>
      </c>
    </row>
    <row r="88" spans="1:6" ht="9.75" customHeight="1">
      <c r="A88" s="52">
        <v>30105</v>
      </c>
      <c r="B88" s="52" t="s">
        <v>99</v>
      </c>
      <c r="C88" s="53" t="s">
        <v>30</v>
      </c>
      <c r="D88" s="2">
        <v>81.33</v>
      </c>
      <c r="E88" s="54">
        <v>7.49</v>
      </c>
      <c r="F88" s="2">
        <v>88.82</v>
      </c>
    </row>
    <row r="89" spans="1:6" ht="9.75" customHeight="1">
      <c r="A89" s="52">
        <v>30106</v>
      </c>
      <c r="B89" s="52" t="s">
        <v>100</v>
      </c>
      <c r="C89" s="53" t="s">
        <v>30</v>
      </c>
      <c r="D89" s="2">
        <v>33.1</v>
      </c>
      <c r="E89" s="54">
        <v>0</v>
      </c>
      <c r="F89" s="2">
        <v>33.1</v>
      </c>
    </row>
    <row r="90" spans="1:6" ht="29.1" customHeight="1">
      <c r="A90" s="52">
        <v>30110</v>
      </c>
      <c r="B90" s="52" t="s">
        <v>101</v>
      </c>
      <c r="C90" s="53" t="s">
        <v>102</v>
      </c>
      <c r="D90" s="1">
        <v>0.63</v>
      </c>
      <c r="E90" s="54">
        <v>0</v>
      </c>
      <c r="F90" s="1">
        <v>0.63</v>
      </c>
    </row>
    <row r="91" spans="1:6" ht="19.350000000000001" customHeight="1">
      <c r="A91" s="52">
        <v>30112</v>
      </c>
      <c r="B91" s="52" t="s">
        <v>103</v>
      </c>
      <c r="C91" s="53" t="s">
        <v>67</v>
      </c>
      <c r="D91" s="2">
        <v>70</v>
      </c>
      <c r="E91" s="55">
        <v>70.81</v>
      </c>
      <c r="F91" s="3">
        <v>140.81</v>
      </c>
    </row>
    <row r="92" spans="1:6" ht="19.350000000000001" customHeight="1">
      <c r="A92" s="52">
        <v>30113</v>
      </c>
      <c r="B92" s="52" t="s">
        <v>104</v>
      </c>
      <c r="C92" s="53" t="s">
        <v>67</v>
      </c>
      <c r="D92" s="2">
        <v>70</v>
      </c>
      <c r="E92" s="55">
        <v>70.81</v>
      </c>
      <c r="F92" s="3">
        <v>140.81</v>
      </c>
    </row>
    <row r="93" spans="1:6" ht="19.350000000000001" customHeight="1">
      <c r="A93" s="52">
        <v>30114</v>
      </c>
      <c r="B93" s="52" t="s">
        <v>105</v>
      </c>
      <c r="C93" s="53" t="s">
        <v>67</v>
      </c>
      <c r="D93" s="3">
        <v>140</v>
      </c>
      <c r="E93" s="56">
        <v>141.63</v>
      </c>
      <c r="F93" s="3">
        <v>281.63</v>
      </c>
    </row>
    <row r="94" spans="1:6" ht="19.350000000000001" customHeight="1">
      <c r="A94" s="52">
        <v>30116</v>
      </c>
      <c r="B94" s="52" t="s">
        <v>106</v>
      </c>
      <c r="C94" s="53" t="s">
        <v>67</v>
      </c>
      <c r="D94" s="3">
        <v>140</v>
      </c>
      <c r="E94" s="56">
        <v>141.63</v>
      </c>
      <c r="F94" s="3">
        <v>281.63</v>
      </c>
    </row>
    <row r="95" spans="1:6" ht="9.75" customHeight="1">
      <c r="A95" s="226">
        <v>166</v>
      </c>
      <c r="B95" s="525" t="s">
        <v>107</v>
      </c>
      <c r="C95" s="526"/>
      <c r="D95" s="526"/>
      <c r="E95" s="526"/>
      <c r="F95" s="527"/>
    </row>
    <row r="96" spans="1:6" ht="9.75" customHeight="1">
      <c r="A96" s="52">
        <v>40000</v>
      </c>
      <c r="B96" s="52" t="s">
        <v>1994</v>
      </c>
      <c r="C96" s="53"/>
      <c r="D96" s="1">
        <v>0</v>
      </c>
      <c r="E96" s="54">
        <v>0</v>
      </c>
      <c r="F96" s="1">
        <v>0</v>
      </c>
    </row>
    <row r="97" spans="1:6" ht="9.75" customHeight="1">
      <c r="A97" s="52">
        <v>40101</v>
      </c>
      <c r="B97" s="52" t="s">
        <v>108</v>
      </c>
      <c r="C97" s="53" t="s">
        <v>30</v>
      </c>
      <c r="D97" s="1">
        <v>0</v>
      </c>
      <c r="E97" s="55">
        <v>29.59</v>
      </c>
      <c r="F97" s="2">
        <v>29.59</v>
      </c>
    </row>
    <row r="98" spans="1:6" ht="9.75" customHeight="1">
      <c r="A98" s="52">
        <v>40103</v>
      </c>
      <c r="B98" s="52" t="s">
        <v>2027</v>
      </c>
      <c r="C98" s="53" t="s">
        <v>30</v>
      </c>
      <c r="D98" s="1">
        <v>0</v>
      </c>
      <c r="E98" s="55">
        <v>37.46</v>
      </c>
      <c r="F98" s="2">
        <v>37.46</v>
      </c>
    </row>
    <row r="99" spans="1:6" ht="9.75" customHeight="1">
      <c r="A99" s="52">
        <v>40104</v>
      </c>
      <c r="B99" s="52" t="s">
        <v>110</v>
      </c>
      <c r="C99" s="53" t="s">
        <v>30</v>
      </c>
      <c r="D99" s="1">
        <v>0</v>
      </c>
      <c r="E99" s="55">
        <v>42.08</v>
      </c>
      <c r="F99" s="2">
        <v>42.08</v>
      </c>
    </row>
    <row r="100" spans="1:6" ht="9.75" customHeight="1">
      <c r="A100" s="52">
        <v>40902</v>
      </c>
      <c r="B100" s="52" t="s">
        <v>111</v>
      </c>
      <c r="C100" s="53" t="s">
        <v>30</v>
      </c>
      <c r="D100" s="1">
        <v>0</v>
      </c>
      <c r="E100" s="55">
        <v>19.600000000000001</v>
      </c>
      <c r="F100" s="2">
        <v>19.600000000000001</v>
      </c>
    </row>
    <row r="101" spans="1:6" ht="9.75" customHeight="1">
      <c r="A101" s="52">
        <v>40904</v>
      </c>
      <c r="B101" s="52" t="s">
        <v>112</v>
      </c>
      <c r="C101" s="53" t="s">
        <v>30</v>
      </c>
      <c r="D101" s="1">
        <v>0.57999999999999996</v>
      </c>
      <c r="E101" s="54">
        <v>2.8</v>
      </c>
      <c r="F101" s="1">
        <v>3.38</v>
      </c>
    </row>
    <row r="102" spans="1:6" ht="9.75" customHeight="1">
      <c r="A102" s="52">
        <v>40905</v>
      </c>
      <c r="B102" s="52" t="s">
        <v>113</v>
      </c>
      <c r="C102" s="53" t="s">
        <v>11</v>
      </c>
      <c r="D102" s="1">
        <v>0.11</v>
      </c>
      <c r="E102" s="54">
        <v>0.28000000000000003</v>
      </c>
      <c r="F102" s="1">
        <v>0.39</v>
      </c>
    </row>
    <row r="103" spans="1:6" ht="9.75" customHeight="1">
      <c r="A103" s="52">
        <v>41001</v>
      </c>
      <c r="B103" s="52" t="s">
        <v>114</v>
      </c>
      <c r="C103" s="53" t="s">
        <v>30</v>
      </c>
      <c r="D103" s="1">
        <v>0</v>
      </c>
      <c r="E103" s="55">
        <v>33.78</v>
      </c>
      <c r="F103" s="2">
        <v>33.78</v>
      </c>
    </row>
    <row r="104" spans="1:6" ht="9.75" customHeight="1">
      <c r="A104" s="52">
        <v>41002</v>
      </c>
      <c r="B104" s="52" t="s">
        <v>115</v>
      </c>
      <c r="C104" s="53" t="s">
        <v>11</v>
      </c>
      <c r="D104" s="1">
        <v>0</v>
      </c>
      <c r="E104" s="54">
        <v>4.6100000000000003</v>
      </c>
      <c r="F104" s="1">
        <v>4.6100000000000003</v>
      </c>
    </row>
    <row r="105" spans="1:6" ht="9.75" customHeight="1">
      <c r="A105" s="52">
        <v>41003</v>
      </c>
      <c r="B105" s="52" t="s">
        <v>116</v>
      </c>
      <c r="C105" s="53" t="s">
        <v>30</v>
      </c>
      <c r="D105" s="1">
        <v>0</v>
      </c>
      <c r="E105" s="55">
        <v>23.06</v>
      </c>
      <c r="F105" s="2">
        <v>23.06</v>
      </c>
    </row>
    <row r="106" spans="1:6" ht="9.75" customHeight="1">
      <c r="A106" s="52">
        <v>41004</v>
      </c>
      <c r="B106" s="52" t="s">
        <v>117</v>
      </c>
      <c r="C106" s="53" t="s">
        <v>30</v>
      </c>
      <c r="D106" s="1">
        <v>1.79</v>
      </c>
      <c r="E106" s="54">
        <v>0</v>
      </c>
      <c r="F106" s="1">
        <v>1.79</v>
      </c>
    </row>
    <row r="107" spans="1:6" ht="9.75" customHeight="1">
      <c r="A107" s="52">
        <v>41005</v>
      </c>
      <c r="B107" s="52" t="s">
        <v>118</v>
      </c>
      <c r="C107" s="53" t="s">
        <v>30</v>
      </c>
      <c r="D107" s="1">
        <v>1.33</v>
      </c>
      <c r="E107" s="54">
        <v>0</v>
      </c>
      <c r="F107" s="1">
        <v>1.33</v>
      </c>
    </row>
    <row r="108" spans="1:6" ht="9.75" customHeight="1">
      <c r="A108" s="52">
        <v>41006</v>
      </c>
      <c r="B108" s="52" t="s">
        <v>119</v>
      </c>
      <c r="C108" s="53" t="s">
        <v>120</v>
      </c>
      <c r="D108" s="1">
        <v>2.56</v>
      </c>
      <c r="E108" s="54">
        <v>0</v>
      </c>
      <c r="F108" s="1">
        <v>2.56</v>
      </c>
    </row>
    <row r="109" spans="1:6" ht="9.75" customHeight="1">
      <c r="A109" s="52">
        <v>41007</v>
      </c>
      <c r="B109" s="52" t="s">
        <v>121</v>
      </c>
      <c r="C109" s="53" t="s">
        <v>11</v>
      </c>
      <c r="D109" s="1">
        <v>0.33</v>
      </c>
      <c r="E109" s="54">
        <v>0</v>
      </c>
      <c r="F109" s="1">
        <v>0.33</v>
      </c>
    </row>
    <row r="110" spans="1:6" ht="9.75" customHeight="1">
      <c r="A110" s="52">
        <v>41008</v>
      </c>
      <c r="B110" s="52" t="s">
        <v>122</v>
      </c>
      <c r="C110" s="53" t="s">
        <v>30</v>
      </c>
      <c r="D110" s="1">
        <v>4.3899999999999997</v>
      </c>
      <c r="E110" s="54">
        <v>0</v>
      </c>
      <c r="F110" s="1">
        <v>4.3899999999999997</v>
      </c>
    </row>
    <row r="111" spans="1:6" ht="9.75" customHeight="1">
      <c r="A111" s="52">
        <v>41009</v>
      </c>
      <c r="B111" s="52" t="s">
        <v>123</v>
      </c>
      <c r="C111" s="53" t="s">
        <v>30</v>
      </c>
      <c r="D111" s="1">
        <v>1.83</v>
      </c>
      <c r="E111" s="54">
        <v>0</v>
      </c>
      <c r="F111" s="1">
        <v>1.83</v>
      </c>
    </row>
    <row r="112" spans="1:6" ht="9.75" customHeight="1">
      <c r="A112" s="52">
        <v>41010</v>
      </c>
      <c r="B112" s="52" t="s">
        <v>124</v>
      </c>
      <c r="C112" s="53" t="s">
        <v>30</v>
      </c>
      <c r="D112" s="1">
        <v>1.33</v>
      </c>
      <c r="E112" s="54">
        <v>0</v>
      </c>
      <c r="F112" s="1">
        <v>1.33</v>
      </c>
    </row>
    <row r="113" spans="1:6" ht="9.75" customHeight="1">
      <c r="A113" s="52">
        <v>41012</v>
      </c>
      <c r="B113" s="52" t="s">
        <v>125</v>
      </c>
      <c r="C113" s="53" t="s">
        <v>30</v>
      </c>
      <c r="D113" s="1">
        <v>5</v>
      </c>
      <c r="E113" s="54">
        <v>0</v>
      </c>
      <c r="F113" s="1">
        <v>5</v>
      </c>
    </row>
    <row r="114" spans="1:6" ht="19.350000000000001" customHeight="1">
      <c r="A114" s="52">
        <v>41140</v>
      </c>
      <c r="B114" s="52" t="s">
        <v>126</v>
      </c>
      <c r="C114" s="53" t="s">
        <v>11</v>
      </c>
      <c r="D114" s="1">
        <v>0</v>
      </c>
      <c r="E114" s="54">
        <v>2.35</v>
      </c>
      <c r="F114" s="1">
        <v>2.35</v>
      </c>
    </row>
    <row r="115" spans="1:6" ht="9.75" customHeight="1">
      <c r="A115" s="52">
        <v>41160</v>
      </c>
      <c r="B115" s="52" t="s">
        <v>127</v>
      </c>
      <c r="C115" s="53" t="s">
        <v>30</v>
      </c>
      <c r="D115" s="2">
        <v>91.92</v>
      </c>
      <c r="E115" s="55">
        <v>55.76</v>
      </c>
      <c r="F115" s="3">
        <v>147.68</v>
      </c>
    </row>
    <row r="116" spans="1:6" ht="9.75" customHeight="1">
      <c r="A116" s="226">
        <v>167</v>
      </c>
      <c r="B116" s="525" t="s">
        <v>128</v>
      </c>
      <c r="C116" s="526"/>
      <c r="D116" s="526"/>
      <c r="E116" s="526"/>
      <c r="F116" s="527"/>
    </row>
    <row r="117" spans="1:6" ht="9.75" customHeight="1">
      <c r="A117" s="52">
        <v>50000</v>
      </c>
      <c r="B117" s="52" t="s">
        <v>2028</v>
      </c>
      <c r="C117" s="53"/>
      <c r="D117" s="1">
        <v>0</v>
      </c>
      <c r="E117" s="54">
        <v>0</v>
      </c>
      <c r="F117" s="1">
        <v>0</v>
      </c>
    </row>
    <row r="118" spans="1:6" ht="9.75" customHeight="1">
      <c r="A118" s="52">
        <v>50101</v>
      </c>
      <c r="B118" s="52" t="s">
        <v>129</v>
      </c>
      <c r="C118" s="53" t="s">
        <v>39</v>
      </c>
      <c r="D118" s="2">
        <v>88.03</v>
      </c>
      <c r="E118" s="54">
        <v>0</v>
      </c>
      <c r="F118" s="2">
        <v>88.03</v>
      </c>
    </row>
    <row r="119" spans="1:6" ht="9.75" customHeight="1">
      <c r="A119" s="52">
        <v>50102</v>
      </c>
      <c r="B119" s="52" t="s">
        <v>130</v>
      </c>
      <c r="C119" s="53" t="s">
        <v>131</v>
      </c>
      <c r="D119" s="1">
        <v>5.04</v>
      </c>
      <c r="E119" s="54">
        <v>0</v>
      </c>
      <c r="F119" s="1">
        <v>5.04</v>
      </c>
    </row>
    <row r="120" spans="1:6" ht="9.75" customHeight="1">
      <c r="A120" s="52">
        <v>50103</v>
      </c>
      <c r="B120" s="52" t="s">
        <v>132</v>
      </c>
      <c r="C120" s="53" t="s">
        <v>39</v>
      </c>
      <c r="D120" s="2">
        <v>66.67</v>
      </c>
      <c r="E120" s="54">
        <v>0</v>
      </c>
      <c r="F120" s="2">
        <v>66.67</v>
      </c>
    </row>
    <row r="121" spans="1:6" ht="9.75" customHeight="1">
      <c r="A121" s="52">
        <v>50201</v>
      </c>
      <c r="B121" s="52" t="s">
        <v>133</v>
      </c>
      <c r="C121" s="53" t="s">
        <v>30</v>
      </c>
      <c r="D121" s="3">
        <v>409.59</v>
      </c>
      <c r="E121" s="56">
        <v>245.92</v>
      </c>
      <c r="F121" s="3">
        <v>655.51</v>
      </c>
    </row>
    <row r="122" spans="1:6" ht="9.75" customHeight="1">
      <c r="A122" s="52">
        <v>50204</v>
      </c>
      <c r="B122" s="52" t="s">
        <v>134</v>
      </c>
      <c r="C122" s="53" t="s">
        <v>30</v>
      </c>
      <c r="D122" s="3">
        <v>260.02</v>
      </c>
      <c r="E122" s="56">
        <v>219.39</v>
      </c>
      <c r="F122" s="3">
        <v>479.41</v>
      </c>
    </row>
    <row r="123" spans="1:6" ht="9.75" customHeight="1">
      <c r="A123" s="52">
        <v>50250</v>
      </c>
      <c r="B123" s="52" t="s">
        <v>135</v>
      </c>
      <c r="C123" s="53" t="s">
        <v>19</v>
      </c>
      <c r="D123" s="4">
        <v>1396.19</v>
      </c>
      <c r="E123" s="54">
        <v>0</v>
      </c>
      <c r="F123" s="4">
        <v>1396.19</v>
      </c>
    </row>
    <row r="124" spans="1:6" ht="9.75" customHeight="1">
      <c r="A124" s="52">
        <v>50251</v>
      </c>
      <c r="B124" s="52" t="s">
        <v>136</v>
      </c>
      <c r="C124" s="53" t="s">
        <v>19</v>
      </c>
      <c r="D124" s="2">
        <v>14.99</v>
      </c>
      <c r="E124" s="54">
        <v>0</v>
      </c>
      <c r="F124" s="2">
        <v>14.99</v>
      </c>
    </row>
    <row r="125" spans="1:6" ht="9.75" customHeight="1">
      <c r="A125" s="52">
        <v>50301</v>
      </c>
      <c r="B125" s="52" t="s">
        <v>137</v>
      </c>
      <c r="C125" s="53" t="s">
        <v>138</v>
      </c>
      <c r="D125" s="2">
        <v>22.19</v>
      </c>
      <c r="E125" s="55">
        <v>22.49</v>
      </c>
      <c r="F125" s="2">
        <v>44.68</v>
      </c>
    </row>
    <row r="126" spans="1:6" ht="9.75" customHeight="1">
      <c r="A126" s="52">
        <v>50302</v>
      </c>
      <c r="B126" s="52" t="s">
        <v>139</v>
      </c>
      <c r="C126" s="53" t="s">
        <v>138</v>
      </c>
      <c r="D126" s="2">
        <v>31.97</v>
      </c>
      <c r="E126" s="55">
        <v>32.39</v>
      </c>
      <c r="F126" s="2">
        <v>64.36</v>
      </c>
    </row>
    <row r="127" spans="1:6" ht="9.75" customHeight="1">
      <c r="A127" s="52">
        <v>50620</v>
      </c>
      <c r="B127" s="52" t="s">
        <v>140</v>
      </c>
      <c r="C127" s="53" t="s">
        <v>30</v>
      </c>
      <c r="D127" s="3">
        <v>125.94</v>
      </c>
      <c r="E127" s="55">
        <v>35.17</v>
      </c>
      <c r="F127" s="3">
        <v>161.11000000000001</v>
      </c>
    </row>
    <row r="128" spans="1:6" ht="9.75" customHeight="1">
      <c r="A128" s="52">
        <v>50901</v>
      </c>
      <c r="B128" s="52" t="s">
        <v>141</v>
      </c>
      <c r="C128" s="53" t="s">
        <v>30</v>
      </c>
      <c r="D128" s="1">
        <v>0</v>
      </c>
      <c r="E128" s="55">
        <v>37.46</v>
      </c>
      <c r="F128" s="2">
        <v>37.46</v>
      </c>
    </row>
    <row r="129" spans="1:6" ht="9.75" customHeight="1">
      <c r="A129" s="52">
        <v>50902</v>
      </c>
      <c r="B129" s="52" t="s">
        <v>142</v>
      </c>
      <c r="C129" s="53" t="s">
        <v>11</v>
      </c>
      <c r="D129" s="1">
        <v>0</v>
      </c>
      <c r="E129" s="54">
        <v>4.6100000000000003</v>
      </c>
      <c r="F129" s="1">
        <v>4.6100000000000003</v>
      </c>
    </row>
    <row r="130" spans="1:6" ht="9.75" customHeight="1">
      <c r="A130" s="52">
        <v>50903</v>
      </c>
      <c r="B130" s="52" t="s">
        <v>143</v>
      </c>
      <c r="C130" s="53" t="s">
        <v>30</v>
      </c>
      <c r="D130" s="1">
        <v>0</v>
      </c>
      <c r="E130" s="55">
        <v>19.600000000000001</v>
      </c>
      <c r="F130" s="2">
        <v>19.600000000000001</v>
      </c>
    </row>
    <row r="131" spans="1:6" ht="9.75" customHeight="1">
      <c r="A131" s="52">
        <v>50905</v>
      </c>
      <c r="B131" s="52" t="s">
        <v>144</v>
      </c>
      <c r="C131" s="53" t="s">
        <v>30</v>
      </c>
      <c r="D131" s="1">
        <v>0.57999999999999996</v>
      </c>
      <c r="E131" s="54">
        <v>2.8</v>
      </c>
      <c r="F131" s="1">
        <v>3.38</v>
      </c>
    </row>
    <row r="132" spans="1:6" ht="9.75" customHeight="1">
      <c r="A132" s="52">
        <v>50907</v>
      </c>
      <c r="B132" s="52" t="s">
        <v>145</v>
      </c>
      <c r="C132" s="53" t="s">
        <v>11</v>
      </c>
      <c r="D132" s="1">
        <v>0.11</v>
      </c>
      <c r="E132" s="54">
        <v>0.28000000000000003</v>
      </c>
      <c r="F132" s="1">
        <v>0.39</v>
      </c>
    </row>
    <row r="133" spans="1:6" ht="9.75" customHeight="1">
      <c r="A133" s="52">
        <v>51001</v>
      </c>
      <c r="B133" s="52" t="s">
        <v>146</v>
      </c>
      <c r="C133" s="53" t="s">
        <v>30</v>
      </c>
      <c r="D133" s="1">
        <v>0</v>
      </c>
      <c r="E133" s="56">
        <v>220.22</v>
      </c>
      <c r="F133" s="3">
        <v>220.22</v>
      </c>
    </row>
    <row r="134" spans="1:6" ht="9.75" customHeight="1">
      <c r="A134" s="52">
        <v>51002</v>
      </c>
      <c r="B134" s="52" t="s">
        <v>147</v>
      </c>
      <c r="C134" s="53" t="s">
        <v>30</v>
      </c>
      <c r="D134" s="1">
        <v>0</v>
      </c>
      <c r="E134" s="56">
        <v>200.21</v>
      </c>
      <c r="F134" s="3">
        <v>200.21</v>
      </c>
    </row>
    <row r="135" spans="1:6" ht="9.75" customHeight="1">
      <c r="A135" s="52">
        <v>51009</v>
      </c>
      <c r="B135" s="52" t="s">
        <v>148</v>
      </c>
      <c r="C135" s="53" t="s">
        <v>11</v>
      </c>
      <c r="D135" s="2">
        <v>31.92</v>
      </c>
      <c r="E135" s="55">
        <v>41.59</v>
      </c>
      <c r="F135" s="2">
        <v>73.510000000000005</v>
      </c>
    </row>
    <row r="136" spans="1:6" ht="9.75" customHeight="1">
      <c r="A136" s="52">
        <v>51015</v>
      </c>
      <c r="B136" s="52" t="s">
        <v>149</v>
      </c>
      <c r="C136" s="53" t="s">
        <v>30</v>
      </c>
      <c r="D136" s="3">
        <v>454.79</v>
      </c>
      <c r="E136" s="55">
        <v>68.400000000000006</v>
      </c>
      <c r="F136" s="3">
        <v>523.19000000000005</v>
      </c>
    </row>
    <row r="137" spans="1:6" ht="9.75" customHeight="1">
      <c r="A137" s="52">
        <v>51017</v>
      </c>
      <c r="B137" s="52" t="s">
        <v>150</v>
      </c>
      <c r="C137" s="53" t="s">
        <v>30</v>
      </c>
      <c r="D137" s="3">
        <v>461.01</v>
      </c>
      <c r="E137" s="55">
        <v>68.400000000000006</v>
      </c>
      <c r="F137" s="3">
        <v>529.41</v>
      </c>
    </row>
    <row r="138" spans="1:6" ht="9.75" customHeight="1">
      <c r="A138" s="52">
        <v>51020</v>
      </c>
      <c r="B138" s="52" t="s">
        <v>151</v>
      </c>
      <c r="C138" s="53" t="s">
        <v>30</v>
      </c>
      <c r="D138" s="3">
        <v>550.79999999999995</v>
      </c>
      <c r="E138" s="54">
        <v>0</v>
      </c>
      <c r="F138" s="3">
        <v>550.79999999999995</v>
      </c>
    </row>
    <row r="139" spans="1:6" ht="9.75" customHeight="1">
      <c r="A139" s="52">
        <v>51023</v>
      </c>
      <c r="B139" s="52" t="s">
        <v>152</v>
      </c>
      <c r="C139" s="53" t="s">
        <v>30</v>
      </c>
      <c r="D139" s="3">
        <v>502.1</v>
      </c>
      <c r="E139" s="55">
        <v>29.74</v>
      </c>
      <c r="F139" s="3">
        <v>531.84</v>
      </c>
    </row>
    <row r="140" spans="1:6" ht="9.75" customHeight="1">
      <c r="A140" s="52">
        <v>51024</v>
      </c>
      <c r="B140" s="52" t="s">
        <v>2029</v>
      </c>
      <c r="C140" s="53" t="s">
        <v>30</v>
      </c>
      <c r="D140" s="3">
        <v>379.66</v>
      </c>
      <c r="E140" s="55">
        <v>68.400000000000006</v>
      </c>
      <c r="F140" s="3">
        <v>448.06</v>
      </c>
    </row>
    <row r="141" spans="1:6" ht="9.75" customHeight="1">
      <c r="A141" s="52">
        <v>51025</v>
      </c>
      <c r="B141" s="52" t="s">
        <v>2030</v>
      </c>
      <c r="C141" s="53" t="s">
        <v>30</v>
      </c>
      <c r="D141" s="3">
        <v>409.16</v>
      </c>
      <c r="E141" s="56">
        <v>115.3</v>
      </c>
      <c r="F141" s="3">
        <v>524.46</v>
      </c>
    </row>
    <row r="142" spans="1:6" ht="9.75" customHeight="1">
      <c r="A142" s="52">
        <v>51026</v>
      </c>
      <c r="B142" s="52" t="s">
        <v>155</v>
      </c>
      <c r="C142" s="53" t="s">
        <v>30</v>
      </c>
      <c r="D142" s="1">
        <v>0.12</v>
      </c>
      <c r="E142" s="55">
        <v>34.92</v>
      </c>
      <c r="F142" s="2">
        <v>35.04</v>
      </c>
    </row>
    <row r="143" spans="1:6" ht="9.75" customHeight="1">
      <c r="A143" s="52">
        <v>51027</v>
      </c>
      <c r="B143" s="52" t="s">
        <v>156</v>
      </c>
      <c r="C143" s="53" t="s">
        <v>30</v>
      </c>
      <c r="D143" s="3">
        <v>169.49</v>
      </c>
      <c r="E143" s="55">
        <v>23.06</v>
      </c>
      <c r="F143" s="3">
        <v>192.55</v>
      </c>
    </row>
    <row r="144" spans="1:6" ht="9.75" customHeight="1">
      <c r="A144" s="52">
        <v>51029</v>
      </c>
      <c r="B144" s="52" t="s">
        <v>157</v>
      </c>
      <c r="C144" s="53" t="s">
        <v>30</v>
      </c>
      <c r="D144" s="3">
        <v>470.26</v>
      </c>
      <c r="E144" s="55">
        <v>68.400000000000006</v>
      </c>
      <c r="F144" s="3">
        <v>538.66</v>
      </c>
    </row>
    <row r="145" spans="1:6" ht="9.75" customHeight="1">
      <c r="A145" s="52">
        <v>51030</v>
      </c>
      <c r="B145" s="52" t="s">
        <v>158</v>
      </c>
      <c r="C145" s="53" t="s">
        <v>30</v>
      </c>
      <c r="D145" s="3">
        <v>439.9</v>
      </c>
      <c r="E145" s="55">
        <v>68.400000000000006</v>
      </c>
      <c r="F145" s="3">
        <v>508.3</v>
      </c>
    </row>
    <row r="146" spans="1:6" ht="9.75" customHeight="1">
      <c r="A146" s="52">
        <v>51031</v>
      </c>
      <c r="B146" s="52" t="s">
        <v>159</v>
      </c>
      <c r="C146" s="53" t="s">
        <v>30</v>
      </c>
      <c r="D146" s="3">
        <v>521.48</v>
      </c>
      <c r="E146" s="55">
        <v>29.74</v>
      </c>
      <c r="F146" s="3">
        <v>551.22</v>
      </c>
    </row>
    <row r="147" spans="1:6" ht="9.75" customHeight="1">
      <c r="A147" s="52">
        <v>51032</v>
      </c>
      <c r="B147" s="52" t="s">
        <v>160</v>
      </c>
      <c r="C147" s="53" t="s">
        <v>30</v>
      </c>
      <c r="D147" s="3">
        <v>534.99</v>
      </c>
      <c r="E147" s="55">
        <v>29.74</v>
      </c>
      <c r="F147" s="3">
        <v>564.73</v>
      </c>
    </row>
    <row r="148" spans="1:6" ht="9.75" customHeight="1">
      <c r="A148" s="52">
        <v>51033</v>
      </c>
      <c r="B148" s="52" t="s">
        <v>161</v>
      </c>
      <c r="C148" s="53" t="s">
        <v>30</v>
      </c>
      <c r="D148" s="3">
        <v>552.59</v>
      </c>
      <c r="E148" s="55">
        <v>29.74</v>
      </c>
      <c r="F148" s="3">
        <v>582.33000000000004</v>
      </c>
    </row>
    <row r="149" spans="1:6" ht="9.75" customHeight="1">
      <c r="A149" s="52">
        <v>51035</v>
      </c>
      <c r="B149" s="52" t="s">
        <v>162</v>
      </c>
      <c r="C149" s="53" t="s">
        <v>30</v>
      </c>
      <c r="D149" s="3">
        <v>555.9</v>
      </c>
      <c r="E149" s="54">
        <v>0</v>
      </c>
      <c r="F149" s="3">
        <v>555.9</v>
      </c>
    </row>
    <row r="150" spans="1:6" ht="9.75" customHeight="1">
      <c r="A150" s="52">
        <v>51036</v>
      </c>
      <c r="B150" s="52" t="s">
        <v>163</v>
      </c>
      <c r="C150" s="53" t="s">
        <v>30</v>
      </c>
      <c r="D150" s="3">
        <v>562.02</v>
      </c>
      <c r="E150" s="54">
        <v>0</v>
      </c>
      <c r="F150" s="3">
        <v>562.02</v>
      </c>
    </row>
    <row r="151" spans="1:6" ht="9.75" customHeight="1">
      <c r="A151" s="52">
        <v>51037</v>
      </c>
      <c r="B151" s="52" t="s">
        <v>164</v>
      </c>
      <c r="C151" s="53" t="s">
        <v>30</v>
      </c>
      <c r="D151" s="3">
        <v>567.38</v>
      </c>
      <c r="E151" s="54">
        <v>0</v>
      </c>
      <c r="F151" s="3">
        <v>567.38</v>
      </c>
    </row>
    <row r="152" spans="1:6" ht="9.75" customHeight="1">
      <c r="A152" s="52">
        <v>51045</v>
      </c>
      <c r="B152" s="52" t="s">
        <v>165</v>
      </c>
      <c r="C152" s="53" t="s">
        <v>30</v>
      </c>
      <c r="D152" s="2">
        <v>45.28</v>
      </c>
      <c r="E152" s="54">
        <v>0</v>
      </c>
      <c r="F152" s="2">
        <v>45.28</v>
      </c>
    </row>
    <row r="153" spans="1:6" ht="9.75" customHeight="1">
      <c r="A153" s="52">
        <v>51055</v>
      </c>
      <c r="B153" s="52" t="s">
        <v>166</v>
      </c>
      <c r="C153" s="53" t="s">
        <v>30</v>
      </c>
      <c r="D153" s="1">
        <v>0</v>
      </c>
      <c r="E153" s="55">
        <v>41.91</v>
      </c>
      <c r="F153" s="2">
        <v>41.91</v>
      </c>
    </row>
    <row r="154" spans="1:6" ht="19.350000000000001" customHeight="1">
      <c r="A154" s="52">
        <v>51060</v>
      </c>
      <c r="B154" s="52" t="s">
        <v>167</v>
      </c>
      <c r="C154" s="53" t="s">
        <v>30</v>
      </c>
      <c r="D154" s="1">
        <v>0.12</v>
      </c>
      <c r="E154" s="55">
        <v>34.92</v>
      </c>
      <c r="F154" s="2">
        <v>35.04</v>
      </c>
    </row>
    <row r="155" spans="1:6" ht="9.75" customHeight="1">
      <c r="A155" s="52">
        <v>52002</v>
      </c>
      <c r="B155" s="52" t="s">
        <v>168</v>
      </c>
      <c r="C155" s="53" t="s">
        <v>169</v>
      </c>
      <c r="D155" s="2">
        <v>10.49</v>
      </c>
      <c r="E155" s="54">
        <v>2.2400000000000002</v>
      </c>
      <c r="F155" s="2">
        <v>12.73</v>
      </c>
    </row>
    <row r="156" spans="1:6" ht="9.75" customHeight="1">
      <c r="A156" s="52">
        <v>52003</v>
      </c>
      <c r="B156" s="52" t="s">
        <v>170</v>
      </c>
      <c r="C156" s="53" t="s">
        <v>169</v>
      </c>
      <c r="D156" s="1">
        <v>9.7200000000000006</v>
      </c>
      <c r="E156" s="54">
        <v>2.56</v>
      </c>
      <c r="F156" s="2">
        <v>12.28</v>
      </c>
    </row>
    <row r="157" spans="1:6" ht="9.75" customHeight="1">
      <c r="A157" s="52">
        <v>52004</v>
      </c>
      <c r="B157" s="52" t="s">
        <v>171</v>
      </c>
      <c r="C157" s="53" t="s">
        <v>169</v>
      </c>
      <c r="D157" s="1">
        <v>9.33</v>
      </c>
      <c r="E157" s="54">
        <v>2.56</v>
      </c>
      <c r="F157" s="2">
        <v>11.89</v>
      </c>
    </row>
    <row r="158" spans="1:6" ht="9.75" customHeight="1">
      <c r="A158" s="52">
        <v>52005</v>
      </c>
      <c r="B158" s="52" t="s">
        <v>172</v>
      </c>
      <c r="C158" s="53" t="s">
        <v>169</v>
      </c>
      <c r="D158" s="1">
        <v>9.23</v>
      </c>
      <c r="E158" s="54">
        <v>2.56</v>
      </c>
      <c r="F158" s="2">
        <v>11.79</v>
      </c>
    </row>
    <row r="159" spans="1:6" ht="9.75" customHeight="1">
      <c r="A159" s="52">
        <v>52006</v>
      </c>
      <c r="B159" s="52" t="s">
        <v>173</v>
      </c>
      <c r="C159" s="53" t="s">
        <v>169</v>
      </c>
      <c r="D159" s="1">
        <v>8.93</v>
      </c>
      <c r="E159" s="54">
        <v>3.2</v>
      </c>
      <c r="F159" s="2">
        <v>12.13</v>
      </c>
    </row>
    <row r="160" spans="1:6" ht="9.75" customHeight="1">
      <c r="A160" s="52">
        <v>52007</v>
      </c>
      <c r="B160" s="52" t="s">
        <v>174</v>
      </c>
      <c r="C160" s="53" t="s">
        <v>169</v>
      </c>
      <c r="D160" s="1">
        <v>9.44</v>
      </c>
      <c r="E160" s="54">
        <v>3.2</v>
      </c>
      <c r="F160" s="2">
        <v>12.64</v>
      </c>
    </row>
    <row r="161" spans="1:6" ht="9.75" customHeight="1">
      <c r="A161" s="52">
        <v>52008</v>
      </c>
      <c r="B161" s="52" t="s">
        <v>175</v>
      </c>
      <c r="C161" s="53" t="s">
        <v>169</v>
      </c>
      <c r="D161" s="1">
        <v>9.16</v>
      </c>
      <c r="E161" s="54">
        <v>3.2</v>
      </c>
      <c r="F161" s="2">
        <v>12.36</v>
      </c>
    </row>
    <row r="162" spans="1:6" ht="9.75" customHeight="1">
      <c r="A162" s="52">
        <v>52010</v>
      </c>
      <c r="B162" s="52" t="s">
        <v>176</v>
      </c>
      <c r="C162" s="53" t="s">
        <v>169</v>
      </c>
      <c r="D162" s="1">
        <v>9.27</v>
      </c>
      <c r="E162" s="54">
        <v>3.2</v>
      </c>
      <c r="F162" s="2">
        <v>12.47</v>
      </c>
    </row>
    <row r="163" spans="1:6" ht="9.75" customHeight="1">
      <c r="A163" s="52">
        <v>52012</v>
      </c>
      <c r="B163" s="52" t="s">
        <v>177</v>
      </c>
      <c r="C163" s="53" t="s">
        <v>169</v>
      </c>
      <c r="D163" s="2">
        <v>12.85</v>
      </c>
      <c r="E163" s="54">
        <v>2.2400000000000002</v>
      </c>
      <c r="F163" s="2">
        <v>15.09</v>
      </c>
    </row>
    <row r="164" spans="1:6" ht="9.75" customHeight="1">
      <c r="A164" s="52">
        <v>52014</v>
      </c>
      <c r="B164" s="52" t="s">
        <v>178</v>
      </c>
      <c r="C164" s="53" t="s">
        <v>169</v>
      </c>
      <c r="D164" s="2">
        <v>13.04</v>
      </c>
      <c r="E164" s="54">
        <v>2.2400000000000002</v>
      </c>
      <c r="F164" s="2">
        <v>15.28</v>
      </c>
    </row>
    <row r="165" spans="1:6" ht="9.75" customHeight="1">
      <c r="A165" s="226">
        <v>168</v>
      </c>
      <c r="B165" s="525" t="s">
        <v>179</v>
      </c>
      <c r="C165" s="526"/>
      <c r="D165" s="526"/>
      <c r="E165" s="526"/>
      <c r="F165" s="527"/>
    </row>
    <row r="166" spans="1:6" ht="9.75" customHeight="1">
      <c r="A166" s="52">
        <v>60000</v>
      </c>
      <c r="B166" s="52" t="s">
        <v>179</v>
      </c>
      <c r="C166" s="53"/>
      <c r="D166" s="1">
        <v>0</v>
      </c>
      <c r="E166" s="54">
        <v>0</v>
      </c>
      <c r="F166" s="1">
        <v>0</v>
      </c>
    </row>
    <row r="167" spans="1:6" ht="9.75" customHeight="1">
      <c r="A167" s="52">
        <v>60010</v>
      </c>
      <c r="B167" s="52" t="s">
        <v>180</v>
      </c>
      <c r="C167" s="53" t="s">
        <v>30</v>
      </c>
      <c r="D167" s="4">
        <v>2208.67</v>
      </c>
      <c r="E167" s="56">
        <v>642.58000000000004</v>
      </c>
      <c r="F167" s="4">
        <v>2851.25</v>
      </c>
    </row>
    <row r="168" spans="1:6" ht="9.75" customHeight="1">
      <c r="A168" s="52">
        <v>60103</v>
      </c>
      <c r="B168" s="52" t="s">
        <v>181</v>
      </c>
      <c r="C168" s="53" t="s">
        <v>11</v>
      </c>
      <c r="D168" s="2">
        <v>17.75</v>
      </c>
      <c r="E168" s="54">
        <v>1.1499999999999999</v>
      </c>
      <c r="F168" s="2">
        <v>18.899999999999999</v>
      </c>
    </row>
    <row r="169" spans="1:6" ht="9.75" customHeight="1">
      <c r="A169" s="52">
        <v>60104</v>
      </c>
      <c r="B169" s="52" t="s">
        <v>182</v>
      </c>
      <c r="C169" s="53" t="s">
        <v>39</v>
      </c>
      <c r="D169" s="2">
        <v>24.67</v>
      </c>
      <c r="E169" s="54">
        <v>2.69</v>
      </c>
      <c r="F169" s="2">
        <v>27.36</v>
      </c>
    </row>
    <row r="170" spans="1:6" ht="9.75" customHeight="1">
      <c r="A170" s="52">
        <v>60105</v>
      </c>
      <c r="B170" s="52" t="s">
        <v>183</v>
      </c>
      <c r="C170" s="53" t="s">
        <v>11</v>
      </c>
      <c r="D170" s="1">
        <v>6.72</v>
      </c>
      <c r="E170" s="54">
        <v>3.38</v>
      </c>
      <c r="F170" s="2">
        <v>10.1</v>
      </c>
    </row>
    <row r="171" spans="1:6" ht="9.75" customHeight="1">
      <c r="A171" s="52">
        <v>60160</v>
      </c>
      <c r="B171" s="52" t="s">
        <v>184</v>
      </c>
      <c r="C171" s="53" t="s">
        <v>11</v>
      </c>
      <c r="D171" s="2">
        <v>24.04</v>
      </c>
      <c r="E171" s="54">
        <v>1.72</v>
      </c>
      <c r="F171" s="2">
        <v>25.76</v>
      </c>
    </row>
    <row r="172" spans="1:6" ht="19.350000000000001" customHeight="1">
      <c r="A172" s="52">
        <v>60180</v>
      </c>
      <c r="B172" s="52" t="s">
        <v>185</v>
      </c>
      <c r="C172" s="53" t="s">
        <v>11</v>
      </c>
      <c r="D172" s="2">
        <v>14.26</v>
      </c>
      <c r="E172" s="54">
        <v>8.19</v>
      </c>
      <c r="F172" s="2">
        <v>22.45</v>
      </c>
    </row>
    <row r="173" spans="1:6" ht="9.75" customHeight="1">
      <c r="A173" s="52">
        <v>60191</v>
      </c>
      <c r="B173" s="52" t="s">
        <v>186</v>
      </c>
      <c r="C173" s="53" t="s">
        <v>11</v>
      </c>
      <c r="D173" s="2">
        <v>24.08</v>
      </c>
      <c r="E173" s="54">
        <v>9.74</v>
      </c>
      <c r="F173" s="2">
        <v>33.82</v>
      </c>
    </row>
    <row r="174" spans="1:6" ht="9.75" customHeight="1">
      <c r="A174" s="52">
        <v>60192</v>
      </c>
      <c r="B174" s="52" t="s">
        <v>187</v>
      </c>
      <c r="C174" s="53" t="s">
        <v>11</v>
      </c>
      <c r="D174" s="2">
        <v>18.66</v>
      </c>
      <c r="E174" s="54">
        <v>9.74</v>
      </c>
      <c r="F174" s="2">
        <v>28.4</v>
      </c>
    </row>
    <row r="175" spans="1:6" ht="9.75" customHeight="1">
      <c r="A175" s="52">
        <v>60201</v>
      </c>
      <c r="B175" s="52" t="s">
        <v>188</v>
      </c>
      <c r="C175" s="53" t="s">
        <v>11</v>
      </c>
      <c r="D175" s="2">
        <v>58.05</v>
      </c>
      <c r="E175" s="55">
        <v>79.98</v>
      </c>
      <c r="F175" s="3">
        <v>138.03</v>
      </c>
    </row>
    <row r="176" spans="1:6" ht="9.75" customHeight="1">
      <c r="A176" s="52">
        <v>60202</v>
      </c>
      <c r="B176" s="52" t="s">
        <v>189</v>
      </c>
      <c r="C176" s="53" t="s">
        <v>11</v>
      </c>
      <c r="D176" s="2">
        <v>74.73</v>
      </c>
      <c r="E176" s="55">
        <v>46.21</v>
      </c>
      <c r="F176" s="3">
        <v>120.94</v>
      </c>
    </row>
    <row r="177" spans="1:6" ht="9.75" customHeight="1">
      <c r="A177" s="52">
        <v>60203</v>
      </c>
      <c r="B177" s="52" t="s">
        <v>190</v>
      </c>
      <c r="C177" s="53" t="s">
        <v>11</v>
      </c>
      <c r="D177" s="2">
        <v>58.08</v>
      </c>
      <c r="E177" s="55">
        <v>38.04</v>
      </c>
      <c r="F177" s="2">
        <v>96.12</v>
      </c>
    </row>
    <row r="178" spans="1:6" ht="9.75" customHeight="1">
      <c r="A178" s="52">
        <v>60204</v>
      </c>
      <c r="B178" s="52" t="s">
        <v>191</v>
      </c>
      <c r="C178" s="53" t="s">
        <v>11</v>
      </c>
      <c r="D178" s="2">
        <v>63.07</v>
      </c>
      <c r="E178" s="55">
        <v>35.72</v>
      </c>
      <c r="F178" s="2">
        <v>98.79</v>
      </c>
    </row>
    <row r="179" spans="1:6" ht="9.75" customHeight="1">
      <c r="A179" s="52">
        <v>60205</v>
      </c>
      <c r="B179" s="52" t="s">
        <v>192</v>
      </c>
      <c r="C179" s="53" t="s">
        <v>11</v>
      </c>
      <c r="D179" s="2">
        <v>34.72</v>
      </c>
      <c r="E179" s="55">
        <v>20.329999999999998</v>
      </c>
      <c r="F179" s="2">
        <v>55.05</v>
      </c>
    </row>
    <row r="180" spans="1:6" ht="9.75" customHeight="1">
      <c r="A180" s="52">
        <v>60206</v>
      </c>
      <c r="B180" s="52" t="s">
        <v>193</v>
      </c>
      <c r="C180" s="53" t="s">
        <v>11</v>
      </c>
      <c r="D180" s="3">
        <v>151.63999999999999</v>
      </c>
      <c r="E180" s="55">
        <v>51.22</v>
      </c>
      <c r="F180" s="3">
        <v>202.86</v>
      </c>
    </row>
    <row r="181" spans="1:6" ht="9.75" customHeight="1">
      <c r="A181" s="52">
        <v>60207</v>
      </c>
      <c r="B181" s="52" t="s">
        <v>194</v>
      </c>
      <c r="C181" s="53" t="s">
        <v>11</v>
      </c>
      <c r="D181" s="2">
        <v>81.47</v>
      </c>
      <c r="E181" s="55">
        <v>43.13</v>
      </c>
      <c r="F181" s="3">
        <v>124.6</v>
      </c>
    </row>
    <row r="182" spans="1:6" ht="9.75" customHeight="1">
      <c r="A182" s="52">
        <v>60208</v>
      </c>
      <c r="B182" s="52" t="s">
        <v>195</v>
      </c>
      <c r="C182" s="53" t="s">
        <v>11</v>
      </c>
      <c r="D182" s="2">
        <v>55.49</v>
      </c>
      <c r="E182" s="55">
        <v>41.58</v>
      </c>
      <c r="F182" s="2">
        <v>97.07</v>
      </c>
    </row>
    <row r="183" spans="1:6" ht="9.75" customHeight="1">
      <c r="A183" s="52">
        <v>60209</v>
      </c>
      <c r="B183" s="52" t="s">
        <v>196</v>
      </c>
      <c r="C183" s="53" t="s">
        <v>11</v>
      </c>
      <c r="D183" s="2">
        <v>40.83</v>
      </c>
      <c r="E183" s="55">
        <v>39.85</v>
      </c>
      <c r="F183" s="2">
        <v>80.680000000000007</v>
      </c>
    </row>
    <row r="184" spans="1:6" ht="9.75" customHeight="1">
      <c r="A184" s="52">
        <v>60210</v>
      </c>
      <c r="B184" s="52" t="s">
        <v>197</v>
      </c>
      <c r="C184" s="53" t="s">
        <v>11</v>
      </c>
      <c r="D184" s="2">
        <v>57.13</v>
      </c>
      <c r="E184" s="55">
        <v>41.58</v>
      </c>
      <c r="F184" s="2">
        <v>98.71</v>
      </c>
    </row>
    <row r="185" spans="1:6" ht="9.75" customHeight="1">
      <c r="A185" s="52">
        <v>60212</v>
      </c>
      <c r="B185" s="52" t="s">
        <v>198</v>
      </c>
      <c r="C185" s="53" t="s">
        <v>11</v>
      </c>
      <c r="D185" s="2">
        <v>66.19</v>
      </c>
      <c r="E185" s="55">
        <v>41.58</v>
      </c>
      <c r="F185" s="3">
        <v>107.77</v>
      </c>
    </row>
    <row r="186" spans="1:6" ht="9.75" customHeight="1">
      <c r="A186" s="52">
        <v>60213</v>
      </c>
      <c r="B186" s="52" t="s">
        <v>199</v>
      </c>
      <c r="C186" s="53" t="s">
        <v>11</v>
      </c>
      <c r="D186" s="2">
        <v>97.13</v>
      </c>
      <c r="E186" s="55">
        <v>43.13</v>
      </c>
      <c r="F186" s="3">
        <v>140.26</v>
      </c>
    </row>
    <row r="187" spans="1:6" ht="9.75" customHeight="1">
      <c r="A187" s="52">
        <v>60214</v>
      </c>
      <c r="B187" s="52" t="s">
        <v>200</v>
      </c>
      <c r="C187" s="53" t="s">
        <v>11</v>
      </c>
      <c r="D187" s="3">
        <v>179.78</v>
      </c>
      <c r="E187" s="55">
        <v>51.22</v>
      </c>
      <c r="F187" s="3">
        <v>231</v>
      </c>
    </row>
    <row r="188" spans="1:6" ht="9.75" customHeight="1">
      <c r="A188" s="52">
        <v>60302</v>
      </c>
      <c r="B188" s="52" t="s">
        <v>168</v>
      </c>
      <c r="C188" s="53" t="s">
        <v>169</v>
      </c>
      <c r="D188" s="2">
        <v>10.49</v>
      </c>
      <c r="E188" s="54">
        <v>2.2400000000000002</v>
      </c>
      <c r="F188" s="2">
        <v>12.73</v>
      </c>
    </row>
    <row r="189" spans="1:6" ht="9.75" customHeight="1">
      <c r="A189" s="52">
        <v>60303</v>
      </c>
      <c r="B189" s="52" t="s">
        <v>201</v>
      </c>
      <c r="C189" s="53" t="s">
        <v>169</v>
      </c>
      <c r="D189" s="1">
        <v>9.7200000000000006</v>
      </c>
      <c r="E189" s="54">
        <v>2.56</v>
      </c>
      <c r="F189" s="2">
        <v>12.28</v>
      </c>
    </row>
    <row r="190" spans="1:6" ht="9.75" customHeight="1">
      <c r="A190" s="52">
        <v>60304</v>
      </c>
      <c r="B190" s="52" t="s">
        <v>202</v>
      </c>
      <c r="C190" s="53" t="s">
        <v>169</v>
      </c>
      <c r="D190" s="1">
        <v>9.33</v>
      </c>
      <c r="E190" s="54">
        <v>2.56</v>
      </c>
      <c r="F190" s="2">
        <v>11.89</v>
      </c>
    </row>
    <row r="191" spans="1:6" ht="9.75" customHeight="1">
      <c r="A191" s="52">
        <v>60305</v>
      </c>
      <c r="B191" s="52" t="s">
        <v>172</v>
      </c>
      <c r="C191" s="53" t="s">
        <v>169</v>
      </c>
      <c r="D191" s="1">
        <v>9.23</v>
      </c>
      <c r="E191" s="54">
        <v>2.56</v>
      </c>
      <c r="F191" s="2">
        <v>11.79</v>
      </c>
    </row>
    <row r="192" spans="1:6" ht="9.75" customHeight="1">
      <c r="A192" s="52">
        <v>60306</v>
      </c>
      <c r="B192" s="52" t="s">
        <v>203</v>
      </c>
      <c r="C192" s="53" t="s">
        <v>169</v>
      </c>
      <c r="D192" s="1">
        <v>8.93</v>
      </c>
      <c r="E192" s="54">
        <v>3.2</v>
      </c>
      <c r="F192" s="2">
        <v>12.13</v>
      </c>
    </row>
    <row r="193" spans="1:6" ht="9.75" customHeight="1">
      <c r="A193" s="52">
        <v>60307</v>
      </c>
      <c r="B193" s="52" t="s">
        <v>204</v>
      </c>
      <c r="C193" s="53" t="s">
        <v>169</v>
      </c>
      <c r="D193" s="1">
        <v>9.44</v>
      </c>
      <c r="E193" s="54">
        <v>3.2</v>
      </c>
      <c r="F193" s="2">
        <v>12.64</v>
      </c>
    </row>
    <row r="194" spans="1:6" ht="9.75" customHeight="1">
      <c r="A194" s="52">
        <v>60308</v>
      </c>
      <c r="B194" s="52" t="s">
        <v>205</v>
      </c>
      <c r="C194" s="53" t="s">
        <v>169</v>
      </c>
      <c r="D194" s="1">
        <v>9.16</v>
      </c>
      <c r="E194" s="54">
        <v>3.2</v>
      </c>
      <c r="F194" s="2">
        <v>12.36</v>
      </c>
    </row>
    <row r="195" spans="1:6" ht="9.75" customHeight="1">
      <c r="A195" s="52">
        <v>60310</v>
      </c>
      <c r="B195" s="52" t="s">
        <v>176</v>
      </c>
      <c r="C195" s="53" t="s">
        <v>169</v>
      </c>
      <c r="D195" s="1">
        <v>9.27</v>
      </c>
      <c r="E195" s="54">
        <v>3.2</v>
      </c>
      <c r="F195" s="2">
        <v>12.47</v>
      </c>
    </row>
    <row r="196" spans="1:6" ht="9.75" customHeight="1">
      <c r="A196" s="52">
        <v>60312</v>
      </c>
      <c r="B196" s="52" t="s">
        <v>206</v>
      </c>
      <c r="C196" s="53" t="s">
        <v>169</v>
      </c>
      <c r="D196" s="2">
        <v>12.85</v>
      </c>
      <c r="E196" s="54">
        <v>2.2400000000000002</v>
      </c>
      <c r="F196" s="2">
        <v>15.09</v>
      </c>
    </row>
    <row r="197" spans="1:6" ht="9.75" customHeight="1">
      <c r="A197" s="52">
        <v>60314</v>
      </c>
      <c r="B197" s="52" t="s">
        <v>207</v>
      </c>
      <c r="C197" s="53" t="s">
        <v>169</v>
      </c>
      <c r="D197" s="2">
        <v>13.04</v>
      </c>
      <c r="E197" s="54">
        <v>2.2400000000000002</v>
      </c>
      <c r="F197" s="2">
        <v>15.28</v>
      </c>
    </row>
    <row r="198" spans="1:6" ht="9.75" customHeight="1">
      <c r="A198" s="52">
        <v>60470</v>
      </c>
      <c r="B198" s="52" t="s">
        <v>208</v>
      </c>
      <c r="C198" s="53" t="s">
        <v>30</v>
      </c>
      <c r="D198" s="3">
        <v>169.49</v>
      </c>
      <c r="E198" s="55">
        <v>23.06</v>
      </c>
      <c r="F198" s="3">
        <v>192.55</v>
      </c>
    </row>
    <row r="199" spans="1:6" ht="9.75" customHeight="1">
      <c r="A199" s="52">
        <v>60486</v>
      </c>
      <c r="B199" s="52" t="s">
        <v>135</v>
      </c>
      <c r="C199" s="53" t="s">
        <v>19</v>
      </c>
      <c r="D199" s="4">
        <v>1396.19</v>
      </c>
      <c r="E199" s="54">
        <v>0</v>
      </c>
      <c r="F199" s="4">
        <v>1396.19</v>
      </c>
    </row>
    <row r="200" spans="1:6" ht="9.75" customHeight="1">
      <c r="A200" s="52">
        <v>60487</v>
      </c>
      <c r="B200" s="52" t="s">
        <v>136</v>
      </c>
      <c r="C200" s="53" t="s">
        <v>19</v>
      </c>
      <c r="D200" s="2">
        <v>14.99</v>
      </c>
      <c r="E200" s="54">
        <v>0</v>
      </c>
      <c r="F200" s="2">
        <v>14.99</v>
      </c>
    </row>
    <row r="201" spans="1:6" ht="9.75" customHeight="1">
      <c r="A201" s="52">
        <v>60505</v>
      </c>
      <c r="B201" s="52" t="s">
        <v>2031</v>
      </c>
      <c r="C201" s="53" t="s">
        <v>30</v>
      </c>
      <c r="D201" s="3">
        <v>454.79</v>
      </c>
      <c r="E201" s="55">
        <v>68.400000000000006</v>
      </c>
      <c r="F201" s="3">
        <v>523.19000000000005</v>
      </c>
    </row>
    <row r="202" spans="1:6" ht="9.75" customHeight="1">
      <c r="A202" s="52">
        <v>60507</v>
      </c>
      <c r="B202" s="52" t="s">
        <v>210</v>
      </c>
      <c r="C202" s="53" t="s">
        <v>30</v>
      </c>
      <c r="D202" s="3">
        <v>461.01</v>
      </c>
      <c r="E202" s="55">
        <v>68.400000000000006</v>
      </c>
      <c r="F202" s="3">
        <v>529.41</v>
      </c>
    </row>
    <row r="203" spans="1:6" ht="9.75" customHeight="1">
      <c r="A203" s="52">
        <v>60510</v>
      </c>
      <c r="B203" s="52" t="s">
        <v>211</v>
      </c>
      <c r="C203" s="53" t="s">
        <v>30</v>
      </c>
      <c r="D203" s="3">
        <v>550.79999999999995</v>
      </c>
      <c r="E203" s="54">
        <v>0</v>
      </c>
      <c r="F203" s="3">
        <v>550.79999999999995</v>
      </c>
    </row>
    <row r="204" spans="1:6" ht="9.75" customHeight="1">
      <c r="A204" s="52">
        <v>60512</v>
      </c>
      <c r="B204" s="52" t="s">
        <v>212</v>
      </c>
      <c r="C204" s="53" t="s">
        <v>30</v>
      </c>
      <c r="D204" s="3">
        <v>521.48</v>
      </c>
      <c r="E204" s="55">
        <v>29.74</v>
      </c>
      <c r="F204" s="3">
        <v>551.22</v>
      </c>
    </row>
    <row r="205" spans="1:6" ht="9.75" customHeight="1">
      <c r="A205" s="52">
        <v>60513</v>
      </c>
      <c r="B205" s="52" t="s">
        <v>2030</v>
      </c>
      <c r="C205" s="53" t="s">
        <v>30</v>
      </c>
      <c r="D205" s="3">
        <v>409.16</v>
      </c>
      <c r="E205" s="56">
        <v>115.3</v>
      </c>
      <c r="F205" s="3">
        <v>524.46</v>
      </c>
    </row>
    <row r="206" spans="1:6" ht="9.75" customHeight="1">
      <c r="A206" s="52">
        <v>60514</v>
      </c>
      <c r="B206" s="52" t="s">
        <v>213</v>
      </c>
      <c r="C206" s="53" t="s">
        <v>30</v>
      </c>
      <c r="D206" s="3">
        <v>379.66</v>
      </c>
      <c r="E206" s="55">
        <v>68.400000000000006</v>
      </c>
      <c r="F206" s="3">
        <v>448.06</v>
      </c>
    </row>
    <row r="207" spans="1:6" ht="9.75" customHeight="1">
      <c r="A207" s="52">
        <v>60515</v>
      </c>
      <c r="B207" s="52" t="s">
        <v>214</v>
      </c>
      <c r="C207" s="53" t="s">
        <v>30</v>
      </c>
      <c r="D207" s="3">
        <v>502.1</v>
      </c>
      <c r="E207" s="55">
        <v>29.74</v>
      </c>
      <c r="F207" s="3">
        <v>531.84</v>
      </c>
    </row>
    <row r="208" spans="1:6" ht="9.75" customHeight="1">
      <c r="A208" s="52">
        <v>60517</v>
      </c>
      <c r="B208" s="52" t="s">
        <v>215</v>
      </c>
      <c r="C208" s="53" t="s">
        <v>30</v>
      </c>
      <c r="D208" s="3">
        <v>439.9</v>
      </c>
      <c r="E208" s="55">
        <v>68.400000000000006</v>
      </c>
      <c r="F208" s="3">
        <v>508.3</v>
      </c>
    </row>
    <row r="209" spans="1:6" ht="9.75" customHeight="1">
      <c r="A209" s="52">
        <v>60518</v>
      </c>
      <c r="B209" s="52" t="s">
        <v>157</v>
      </c>
      <c r="C209" s="53" t="s">
        <v>30</v>
      </c>
      <c r="D209" s="3">
        <v>470.26</v>
      </c>
      <c r="E209" s="55">
        <v>68.400000000000006</v>
      </c>
      <c r="F209" s="3">
        <v>538.66</v>
      </c>
    </row>
    <row r="210" spans="1:6" ht="9.75" customHeight="1">
      <c r="A210" s="52">
        <v>60520</v>
      </c>
      <c r="B210" s="52" t="s">
        <v>216</v>
      </c>
      <c r="C210" s="53" t="s">
        <v>30</v>
      </c>
      <c r="D210" s="3">
        <v>534.99</v>
      </c>
      <c r="E210" s="55">
        <v>29.74</v>
      </c>
      <c r="F210" s="3">
        <v>564.73</v>
      </c>
    </row>
    <row r="211" spans="1:6" ht="9.75" customHeight="1">
      <c r="A211" s="52">
        <v>60521</v>
      </c>
      <c r="B211" s="52" t="s">
        <v>217</v>
      </c>
      <c r="C211" s="53" t="s">
        <v>30</v>
      </c>
      <c r="D211" s="3">
        <v>552.59</v>
      </c>
      <c r="E211" s="55">
        <v>29.74</v>
      </c>
      <c r="F211" s="3">
        <v>582.33000000000004</v>
      </c>
    </row>
    <row r="212" spans="1:6" ht="9.75" customHeight="1">
      <c r="A212" s="52">
        <v>60523</v>
      </c>
      <c r="B212" s="52" t="s">
        <v>162</v>
      </c>
      <c r="C212" s="53" t="s">
        <v>30</v>
      </c>
      <c r="D212" s="3">
        <v>555.9</v>
      </c>
      <c r="E212" s="54">
        <v>0</v>
      </c>
      <c r="F212" s="3">
        <v>555.9</v>
      </c>
    </row>
    <row r="213" spans="1:6" ht="9.75" customHeight="1">
      <c r="A213" s="52">
        <v>60524</v>
      </c>
      <c r="B213" s="52" t="s">
        <v>163</v>
      </c>
      <c r="C213" s="53" t="s">
        <v>30</v>
      </c>
      <c r="D213" s="3">
        <v>562.02</v>
      </c>
      <c r="E213" s="54">
        <v>0</v>
      </c>
      <c r="F213" s="3">
        <v>562.02</v>
      </c>
    </row>
    <row r="214" spans="1:6" ht="9.75" customHeight="1">
      <c r="A214" s="52">
        <v>60525</v>
      </c>
      <c r="B214" s="52" t="s">
        <v>164</v>
      </c>
      <c r="C214" s="53" t="s">
        <v>30</v>
      </c>
      <c r="D214" s="3">
        <v>567.38</v>
      </c>
      <c r="E214" s="54">
        <v>0</v>
      </c>
      <c r="F214" s="3">
        <v>567.38</v>
      </c>
    </row>
    <row r="215" spans="1:6" ht="19.350000000000001" customHeight="1">
      <c r="A215" s="52">
        <v>60800</v>
      </c>
      <c r="B215" s="52" t="s">
        <v>218</v>
      </c>
      <c r="C215" s="53" t="s">
        <v>30</v>
      </c>
      <c r="D215" s="1">
        <v>0.12</v>
      </c>
      <c r="E215" s="55">
        <v>45.29</v>
      </c>
      <c r="F215" s="2">
        <v>45.41</v>
      </c>
    </row>
    <row r="216" spans="1:6" ht="9.75" customHeight="1">
      <c r="A216" s="52">
        <v>60801</v>
      </c>
      <c r="B216" s="52" t="s">
        <v>219</v>
      </c>
      <c r="C216" s="53" t="s">
        <v>30</v>
      </c>
      <c r="D216" s="1">
        <v>0</v>
      </c>
      <c r="E216" s="55">
        <v>41.91</v>
      </c>
      <c r="F216" s="2">
        <v>41.91</v>
      </c>
    </row>
    <row r="217" spans="1:6" ht="9.75" customHeight="1">
      <c r="A217" s="52">
        <v>60802</v>
      </c>
      <c r="B217" s="52" t="s">
        <v>220</v>
      </c>
      <c r="C217" s="53" t="s">
        <v>30</v>
      </c>
      <c r="D217" s="1">
        <v>0.12</v>
      </c>
      <c r="E217" s="55">
        <v>45.29</v>
      </c>
      <c r="F217" s="2">
        <v>45.41</v>
      </c>
    </row>
    <row r="218" spans="1:6" ht="9.75" customHeight="1">
      <c r="A218" s="52">
        <v>60803</v>
      </c>
      <c r="B218" s="52" t="s">
        <v>221</v>
      </c>
      <c r="C218" s="53" t="s">
        <v>30</v>
      </c>
      <c r="D218" s="2">
        <v>45.28</v>
      </c>
      <c r="E218" s="54">
        <v>0</v>
      </c>
      <c r="F218" s="2">
        <v>45.28</v>
      </c>
    </row>
    <row r="219" spans="1:6" ht="19.350000000000001" customHeight="1">
      <c r="A219" s="52">
        <v>61101</v>
      </c>
      <c r="B219" s="52" t="s">
        <v>222</v>
      </c>
      <c r="C219" s="53" t="s">
        <v>11</v>
      </c>
      <c r="D219" s="3">
        <v>103.42</v>
      </c>
      <c r="E219" s="55">
        <v>17.489999999999998</v>
      </c>
      <c r="F219" s="3">
        <v>120.91</v>
      </c>
    </row>
    <row r="220" spans="1:6" ht="19.350000000000001" customHeight="1">
      <c r="A220" s="52">
        <v>61102</v>
      </c>
      <c r="B220" s="52" t="s">
        <v>223</v>
      </c>
      <c r="C220" s="53" t="s">
        <v>11</v>
      </c>
      <c r="D220" s="3">
        <v>117</v>
      </c>
      <c r="E220" s="55">
        <v>19.43</v>
      </c>
      <c r="F220" s="3">
        <v>136.43</v>
      </c>
    </row>
    <row r="221" spans="1:6" ht="9.75" customHeight="1">
      <c r="A221" s="52">
        <v>61106</v>
      </c>
      <c r="B221" s="52" t="s">
        <v>224</v>
      </c>
      <c r="C221" s="53" t="s">
        <v>11</v>
      </c>
      <c r="D221" s="2">
        <v>38</v>
      </c>
      <c r="E221" s="55">
        <v>12.48</v>
      </c>
      <c r="F221" s="2">
        <v>50.48</v>
      </c>
    </row>
    <row r="222" spans="1:6" ht="9.75" customHeight="1">
      <c r="A222" s="52">
        <v>61107</v>
      </c>
      <c r="B222" s="52" t="s">
        <v>225</v>
      </c>
      <c r="C222" s="53" t="s">
        <v>11</v>
      </c>
      <c r="D222" s="2">
        <v>22.88</v>
      </c>
      <c r="E222" s="55">
        <v>10.1</v>
      </c>
      <c r="F222" s="2">
        <v>32.979999999999997</v>
      </c>
    </row>
    <row r="223" spans="1:6" ht="9.75" customHeight="1">
      <c r="A223" s="52">
        <v>61108</v>
      </c>
      <c r="B223" s="52" t="s">
        <v>226</v>
      </c>
      <c r="C223" s="53" t="s">
        <v>11</v>
      </c>
      <c r="D223" s="2">
        <v>17.829999999999998</v>
      </c>
      <c r="E223" s="54">
        <v>9.31</v>
      </c>
      <c r="F223" s="2">
        <v>27.14</v>
      </c>
    </row>
    <row r="224" spans="1:6" ht="9.75" customHeight="1">
      <c r="A224" s="52">
        <v>67000</v>
      </c>
      <c r="B224" s="52" t="s">
        <v>227</v>
      </c>
      <c r="C224" s="53" t="s">
        <v>228</v>
      </c>
      <c r="D224" s="1">
        <v>0</v>
      </c>
      <c r="E224" s="54">
        <v>0</v>
      </c>
      <c r="F224" s="1">
        <v>0</v>
      </c>
    </row>
    <row r="225" spans="1:6" ht="19.350000000000001" customHeight="1">
      <c r="A225" s="52">
        <v>67002</v>
      </c>
      <c r="B225" s="52" t="s">
        <v>229</v>
      </c>
      <c r="C225" s="53" t="s">
        <v>39</v>
      </c>
      <c r="D225" s="1">
        <v>0.25</v>
      </c>
      <c r="E225" s="54">
        <v>1.1499999999999999</v>
      </c>
      <c r="F225" s="1">
        <v>1.4</v>
      </c>
    </row>
    <row r="226" spans="1:6" ht="19.350000000000001" customHeight="1">
      <c r="A226" s="52">
        <v>67006</v>
      </c>
      <c r="B226" s="52" t="s">
        <v>230</v>
      </c>
      <c r="C226" s="53" t="s">
        <v>11</v>
      </c>
      <c r="D226" s="1">
        <v>0</v>
      </c>
      <c r="E226" s="54">
        <v>6.71</v>
      </c>
      <c r="F226" s="1">
        <v>6.71</v>
      </c>
    </row>
    <row r="227" spans="1:6" ht="9.75" customHeight="1">
      <c r="A227" s="52">
        <v>67010</v>
      </c>
      <c r="B227" s="52" t="s">
        <v>231</v>
      </c>
      <c r="C227" s="53" t="s">
        <v>30</v>
      </c>
      <c r="D227" s="1">
        <v>0</v>
      </c>
      <c r="E227" s="57">
        <v>1237.6300000000001</v>
      </c>
      <c r="F227" s="4">
        <v>1237.6300000000001</v>
      </c>
    </row>
    <row r="228" spans="1:6" ht="9.75" customHeight="1">
      <c r="A228" s="52">
        <v>67014</v>
      </c>
      <c r="B228" s="52" t="s">
        <v>232</v>
      </c>
      <c r="C228" s="53" t="s">
        <v>11</v>
      </c>
      <c r="D228" s="1">
        <v>0.02</v>
      </c>
      <c r="E228" s="55">
        <v>23.06</v>
      </c>
      <c r="F228" s="2">
        <v>23.08</v>
      </c>
    </row>
    <row r="229" spans="1:6" ht="9.75" customHeight="1">
      <c r="A229" s="52">
        <v>67016</v>
      </c>
      <c r="B229" s="52" t="s">
        <v>233</v>
      </c>
      <c r="C229" s="53" t="s">
        <v>11</v>
      </c>
      <c r="D229" s="1">
        <v>0.05</v>
      </c>
      <c r="E229" s="55">
        <v>22.98</v>
      </c>
      <c r="F229" s="2">
        <v>23.03</v>
      </c>
    </row>
    <row r="230" spans="1:6" ht="9.75" customHeight="1">
      <c r="A230" s="52">
        <v>67018</v>
      </c>
      <c r="B230" s="52" t="s">
        <v>234</v>
      </c>
      <c r="C230" s="53" t="s">
        <v>11</v>
      </c>
      <c r="D230" s="1">
        <v>0.06</v>
      </c>
      <c r="E230" s="54">
        <v>3.8</v>
      </c>
      <c r="F230" s="1">
        <v>3.86</v>
      </c>
    </row>
    <row r="231" spans="1:6" ht="9.75" customHeight="1">
      <c r="A231" s="52">
        <v>67022</v>
      </c>
      <c r="B231" s="52" t="s">
        <v>235</v>
      </c>
      <c r="C231" s="53" t="s">
        <v>11</v>
      </c>
      <c r="D231" s="1">
        <v>0.03</v>
      </c>
      <c r="E231" s="54">
        <v>1.4</v>
      </c>
      <c r="F231" s="1">
        <v>1.43</v>
      </c>
    </row>
    <row r="232" spans="1:6" ht="9.75" customHeight="1">
      <c r="A232" s="52">
        <v>67026</v>
      </c>
      <c r="B232" s="52" t="s">
        <v>236</v>
      </c>
      <c r="C232" s="53" t="s">
        <v>11</v>
      </c>
      <c r="D232" s="2">
        <v>16</v>
      </c>
      <c r="E232" s="55">
        <v>35.020000000000003</v>
      </c>
      <c r="F232" s="2">
        <v>51.02</v>
      </c>
    </row>
    <row r="233" spans="1:6" ht="19.350000000000001" customHeight="1">
      <c r="A233" s="52">
        <v>67058</v>
      </c>
      <c r="B233" s="52" t="s">
        <v>237</v>
      </c>
      <c r="C233" s="53" t="s">
        <v>11</v>
      </c>
      <c r="D233" s="1">
        <v>9.2100000000000009</v>
      </c>
      <c r="E233" s="54">
        <v>5.63</v>
      </c>
      <c r="F233" s="2">
        <v>14.84</v>
      </c>
    </row>
    <row r="234" spans="1:6" ht="19.350000000000001" customHeight="1">
      <c r="A234" s="52">
        <v>67062</v>
      </c>
      <c r="B234" s="52" t="s">
        <v>238</v>
      </c>
      <c r="C234" s="53" t="s">
        <v>30</v>
      </c>
      <c r="D234" s="4">
        <v>4923.0600000000004</v>
      </c>
      <c r="E234" s="56">
        <v>285.37</v>
      </c>
      <c r="F234" s="4">
        <v>5208.43</v>
      </c>
    </row>
    <row r="235" spans="1:6" ht="9.75" customHeight="1">
      <c r="A235" s="52">
        <v>67070</v>
      </c>
      <c r="B235" s="52" t="s">
        <v>239</v>
      </c>
      <c r="C235" s="53" t="s">
        <v>11</v>
      </c>
      <c r="D235" s="1">
        <v>2.02</v>
      </c>
      <c r="E235" s="54">
        <v>2.82</v>
      </c>
      <c r="F235" s="1">
        <v>4.84</v>
      </c>
    </row>
    <row r="236" spans="1:6" ht="29.1" customHeight="1">
      <c r="A236" s="52">
        <v>67078</v>
      </c>
      <c r="B236" s="52" t="s">
        <v>240</v>
      </c>
      <c r="C236" s="53" t="s">
        <v>11</v>
      </c>
      <c r="D236" s="1">
        <v>1.53</v>
      </c>
      <c r="E236" s="54">
        <v>5.67</v>
      </c>
      <c r="F236" s="1">
        <v>7.2</v>
      </c>
    </row>
    <row r="237" spans="1:6" ht="29.1" customHeight="1">
      <c r="A237" s="52">
        <v>67082</v>
      </c>
      <c r="B237" s="52" t="s">
        <v>241</v>
      </c>
      <c r="C237" s="53" t="s">
        <v>11</v>
      </c>
      <c r="D237" s="1">
        <v>2.08</v>
      </c>
      <c r="E237" s="54">
        <v>6.07</v>
      </c>
      <c r="F237" s="1">
        <v>8.15</v>
      </c>
    </row>
    <row r="238" spans="1:6" ht="9.75" customHeight="1">
      <c r="A238" s="226">
        <v>169</v>
      </c>
      <c r="B238" s="525" t="s">
        <v>2032</v>
      </c>
      <c r="C238" s="526"/>
      <c r="D238" s="526"/>
      <c r="E238" s="526"/>
      <c r="F238" s="527"/>
    </row>
    <row r="239" spans="1:6" ht="9.75" customHeight="1">
      <c r="A239" s="52">
        <v>70000</v>
      </c>
      <c r="B239" s="52" t="s">
        <v>242</v>
      </c>
      <c r="C239" s="53"/>
      <c r="D239" s="1">
        <v>0</v>
      </c>
      <c r="E239" s="54">
        <v>0</v>
      </c>
      <c r="F239" s="1">
        <v>0</v>
      </c>
    </row>
    <row r="240" spans="1:6" ht="9.75" customHeight="1">
      <c r="A240" s="52">
        <v>70204</v>
      </c>
      <c r="B240" s="52" t="s">
        <v>243</v>
      </c>
      <c r="C240" s="53" t="s">
        <v>19</v>
      </c>
      <c r="D240" s="1">
        <v>3.22</v>
      </c>
      <c r="E240" s="54">
        <v>8</v>
      </c>
      <c r="F240" s="2">
        <v>11.22</v>
      </c>
    </row>
    <row r="241" spans="1:6" ht="9.75" customHeight="1">
      <c r="A241" s="52">
        <v>70207</v>
      </c>
      <c r="B241" s="52" t="s">
        <v>244</v>
      </c>
      <c r="C241" s="53" t="s">
        <v>19</v>
      </c>
      <c r="D241" s="1">
        <v>7.45</v>
      </c>
      <c r="E241" s="54">
        <v>4.8</v>
      </c>
      <c r="F241" s="2">
        <v>12.25</v>
      </c>
    </row>
    <row r="242" spans="1:6" ht="9.75" customHeight="1">
      <c r="A242" s="52">
        <v>70211</v>
      </c>
      <c r="B242" s="52" t="s">
        <v>2033</v>
      </c>
      <c r="C242" s="53" t="s">
        <v>19</v>
      </c>
      <c r="D242" s="1">
        <v>0.16</v>
      </c>
      <c r="E242" s="54">
        <v>0.43</v>
      </c>
      <c r="F242" s="1">
        <v>0.59</v>
      </c>
    </row>
    <row r="243" spans="1:6" ht="9.75" customHeight="1">
      <c r="A243" s="52">
        <v>70218</v>
      </c>
      <c r="B243" s="52" t="s">
        <v>246</v>
      </c>
      <c r="C243" s="53" t="s">
        <v>138</v>
      </c>
      <c r="D243" s="1">
        <v>0.96</v>
      </c>
      <c r="E243" s="54">
        <v>1.31</v>
      </c>
      <c r="F243" s="1">
        <v>2.27</v>
      </c>
    </row>
    <row r="244" spans="1:6" ht="9.75" customHeight="1">
      <c r="A244" s="52">
        <v>70229</v>
      </c>
      <c r="B244" s="52" t="s">
        <v>247</v>
      </c>
      <c r="C244" s="53" t="s">
        <v>169</v>
      </c>
      <c r="D244" s="2">
        <v>21.31</v>
      </c>
      <c r="E244" s="55">
        <v>29</v>
      </c>
      <c r="F244" s="2">
        <v>50.31</v>
      </c>
    </row>
    <row r="245" spans="1:6" ht="9.75" customHeight="1">
      <c r="A245" s="52">
        <v>70230</v>
      </c>
      <c r="B245" s="52" t="s">
        <v>248</v>
      </c>
      <c r="C245" s="53" t="s">
        <v>19</v>
      </c>
      <c r="D245" s="2">
        <v>23.9</v>
      </c>
      <c r="E245" s="54">
        <v>9.6</v>
      </c>
      <c r="F245" s="2">
        <v>33.5</v>
      </c>
    </row>
    <row r="246" spans="1:6" ht="9.75" customHeight="1">
      <c r="A246" s="52">
        <v>70231</v>
      </c>
      <c r="B246" s="52" t="s">
        <v>249</v>
      </c>
      <c r="C246" s="53" t="s">
        <v>19</v>
      </c>
      <c r="D246" s="2">
        <v>29.09</v>
      </c>
      <c r="E246" s="55">
        <v>14.39</v>
      </c>
      <c r="F246" s="2">
        <v>43.48</v>
      </c>
    </row>
    <row r="247" spans="1:6" ht="9.75" customHeight="1">
      <c r="A247" s="52">
        <v>70232</v>
      </c>
      <c r="B247" s="52" t="s">
        <v>250</v>
      </c>
      <c r="C247" s="53" t="s">
        <v>19</v>
      </c>
      <c r="D247" s="2">
        <v>37.21</v>
      </c>
      <c r="E247" s="55">
        <v>19.190000000000001</v>
      </c>
      <c r="F247" s="2">
        <v>56.4</v>
      </c>
    </row>
    <row r="248" spans="1:6" ht="9.75" customHeight="1">
      <c r="A248" s="52">
        <v>70233</v>
      </c>
      <c r="B248" s="52" t="s">
        <v>251</v>
      </c>
      <c r="C248" s="53" t="s">
        <v>19</v>
      </c>
      <c r="D248" s="2">
        <v>57.12</v>
      </c>
      <c r="E248" s="55">
        <v>20.8</v>
      </c>
      <c r="F248" s="2">
        <v>77.92</v>
      </c>
    </row>
    <row r="249" spans="1:6" ht="9.75" customHeight="1">
      <c r="A249" s="52">
        <v>70240</v>
      </c>
      <c r="B249" s="52" t="s">
        <v>252</v>
      </c>
      <c r="C249" s="53" t="s">
        <v>19</v>
      </c>
      <c r="D249" s="2">
        <v>24.81</v>
      </c>
      <c r="E249" s="54">
        <v>9.6</v>
      </c>
      <c r="F249" s="2">
        <v>34.409999999999997</v>
      </c>
    </row>
    <row r="250" spans="1:6" ht="9.75" customHeight="1">
      <c r="A250" s="52">
        <v>70241</v>
      </c>
      <c r="B250" s="52" t="s">
        <v>253</v>
      </c>
      <c r="C250" s="53" t="s">
        <v>19</v>
      </c>
      <c r="D250" s="2">
        <v>52.61</v>
      </c>
      <c r="E250" s="55">
        <v>14.39</v>
      </c>
      <c r="F250" s="2">
        <v>67</v>
      </c>
    </row>
    <row r="251" spans="1:6" ht="9.75" customHeight="1">
      <c r="A251" s="52">
        <v>70242</v>
      </c>
      <c r="B251" s="52" t="s">
        <v>254</v>
      </c>
      <c r="C251" s="53" t="s">
        <v>19</v>
      </c>
      <c r="D251" s="2">
        <v>71.67</v>
      </c>
      <c r="E251" s="55">
        <v>19.190000000000001</v>
      </c>
      <c r="F251" s="2">
        <v>90.86</v>
      </c>
    </row>
    <row r="252" spans="1:6" ht="9.75" customHeight="1">
      <c r="A252" s="52">
        <v>70243</v>
      </c>
      <c r="B252" s="52" t="s">
        <v>255</v>
      </c>
      <c r="C252" s="53" t="s">
        <v>19</v>
      </c>
      <c r="D252" s="2">
        <v>77.77</v>
      </c>
      <c r="E252" s="55">
        <v>20.8</v>
      </c>
      <c r="F252" s="2">
        <v>98.57</v>
      </c>
    </row>
    <row r="253" spans="1:6" ht="9.75" customHeight="1">
      <c r="A253" s="52">
        <v>70250</v>
      </c>
      <c r="B253" s="52" t="s">
        <v>2034</v>
      </c>
      <c r="C253" s="53" t="s">
        <v>19</v>
      </c>
      <c r="D253" s="1">
        <v>1.21</v>
      </c>
      <c r="E253" s="54">
        <v>0</v>
      </c>
      <c r="F253" s="1">
        <v>1.21</v>
      </c>
    </row>
    <row r="254" spans="1:6" ht="9.75" customHeight="1">
      <c r="A254" s="52">
        <v>70251</v>
      </c>
      <c r="B254" s="52" t="s">
        <v>257</v>
      </c>
      <c r="C254" s="53" t="s">
        <v>19</v>
      </c>
      <c r="D254" s="1">
        <v>0.08</v>
      </c>
      <c r="E254" s="54">
        <v>0</v>
      </c>
      <c r="F254" s="1">
        <v>0.08</v>
      </c>
    </row>
    <row r="255" spans="1:6" ht="9.75" customHeight="1">
      <c r="A255" s="52">
        <v>70252</v>
      </c>
      <c r="B255" s="52" t="s">
        <v>258</v>
      </c>
      <c r="C255" s="53" t="s">
        <v>19</v>
      </c>
      <c r="D255" s="1">
        <v>0.13</v>
      </c>
      <c r="E255" s="54">
        <v>0</v>
      </c>
      <c r="F255" s="1">
        <v>0.13</v>
      </c>
    </row>
    <row r="256" spans="1:6" ht="9.75" customHeight="1">
      <c r="A256" s="52">
        <v>70253</v>
      </c>
      <c r="B256" s="52" t="s">
        <v>259</v>
      </c>
      <c r="C256" s="53" t="s">
        <v>67</v>
      </c>
      <c r="D256" s="1">
        <v>9.92</v>
      </c>
      <c r="E256" s="54">
        <v>8</v>
      </c>
      <c r="F256" s="2">
        <v>17.920000000000002</v>
      </c>
    </row>
    <row r="257" spans="1:6" ht="9.75" customHeight="1">
      <c r="A257" s="52">
        <v>70254</v>
      </c>
      <c r="B257" s="52" t="s">
        <v>260</v>
      </c>
      <c r="C257" s="53" t="s">
        <v>67</v>
      </c>
      <c r="D257" s="2">
        <v>10.62</v>
      </c>
      <c r="E257" s="54">
        <v>8</v>
      </c>
      <c r="F257" s="2">
        <v>18.62</v>
      </c>
    </row>
    <row r="258" spans="1:6" ht="9.75" customHeight="1">
      <c r="A258" s="52">
        <v>70255</v>
      </c>
      <c r="B258" s="52" t="s">
        <v>261</v>
      </c>
      <c r="C258" s="53" t="s">
        <v>67</v>
      </c>
      <c r="D258" s="2">
        <v>16.079999999999998</v>
      </c>
      <c r="E258" s="54">
        <v>8</v>
      </c>
      <c r="F258" s="2">
        <v>24.08</v>
      </c>
    </row>
    <row r="259" spans="1:6" ht="9.75" customHeight="1">
      <c r="A259" s="52">
        <v>70256</v>
      </c>
      <c r="B259" s="52" t="s">
        <v>262</v>
      </c>
      <c r="C259" s="53" t="s">
        <v>67</v>
      </c>
      <c r="D259" s="2">
        <v>22.15</v>
      </c>
      <c r="E259" s="54">
        <v>8</v>
      </c>
      <c r="F259" s="2">
        <v>30.15</v>
      </c>
    </row>
    <row r="260" spans="1:6" ht="9.75" customHeight="1">
      <c r="A260" s="52">
        <v>70257</v>
      </c>
      <c r="B260" s="52" t="s">
        <v>263</v>
      </c>
      <c r="C260" s="53" t="s">
        <v>67</v>
      </c>
      <c r="D260" s="2">
        <v>27.85</v>
      </c>
      <c r="E260" s="54">
        <v>8</v>
      </c>
      <c r="F260" s="2">
        <v>35.85</v>
      </c>
    </row>
    <row r="261" spans="1:6" ht="9.75" customHeight="1">
      <c r="A261" s="52">
        <v>70260</v>
      </c>
      <c r="B261" s="52" t="s">
        <v>264</v>
      </c>
      <c r="C261" s="53" t="s">
        <v>39</v>
      </c>
      <c r="D261" s="3">
        <v>117.2</v>
      </c>
      <c r="E261" s="55">
        <v>21.43</v>
      </c>
      <c r="F261" s="3">
        <v>138.63</v>
      </c>
    </row>
    <row r="262" spans="1:6" ht="9.75" customHeight="1">
      <c r="A262" s="52">
        <v>70261</v>
      </c>
      <c r="B262" s="52" t="s">
        <v>265</v>
      </c>
      <c r="C262" s="53" t="s">
        <v>39</v>
      </c>
      <c r="D262" s="3">
        <v>171.13</v>
      </c>
      <c r="E262" s="55">
        <v>21.43</v>
      </c>
      <c r="F262" s="3">
        <v>192.56</v>
      </c>
    </row>
    <row r="263" spans="1:6" ht="9.75" customHeight="1">
      <c r="A263" s="52">
        <v>70262</v>
      </c>
      <c r="B263" s="52" t="s">
        <v>266</v>
      </c>
      <c r="C263" s="53" t="s">
        <v>39</v>
      </c>
      <c r="D263" s="3">
        <v>166.59</v>
      </c>
      <c r="E263" s="55">
        <v>21.43</v>
      </c>
      <c r="F263" s="3">
        <v>188.02</v>
      </c>
    </row>
    <row r="264" spans="1:6" ht="9.75" customHeight="1">
      <c r="A264" s="52">
        <v>70263</v>
      </c>
      <c r="B264" s="52" t="s">
        <v>267</v>
      </c>
      <c r="C264" s="53" t="s">
        <v>39</v>
      </c>
      <c r="D264" s="3">
        <v>264.51</v>
      </c>
      <c r="E264" s="55">
        <v>21.43</v>
      </c>
      <c r="F264" s="3">
        <v>285.94</v>
      </c>
    </row>
    <row r="265" spans="1:6" ht="9.75" customHeight="1">
      <c r="A265" s="52">
        <v>70265</v>
      </c>
      <c r="B265" s="52" t="s">
        <v>268</v>
      </c>
      <c r="C265" s="53" t="s">
        <v>39</v>
      </c>
      <c r="D265" s="3">
        <v>201.24</v>
      </c>
      <c r="E265" s="55">
        <v>21.43</v>
      </c>
      <c r="F265" s="3">
        <v>222.67</v>
      </c>
    </row>
    <row r="266" spans="1:6" ht="9.75" customHeight="1">
      <c r="A266" s="52">
        <v>70266</v>
      </c>
      <c r="B266" s="52" t="s">
        <v>269</v>
      </c>
      <c r="C266" s="53" t="s">
        <v>39</v>
      </c>
      <c r="D266" s="2">
        <v>81.209999999999994</v>
      </c>
      <c r="E266" s="55">
        <v>21.43</v>
      </c>
      <c r="F266" s="3">
        <v>102.64</v>
      </c>
    </row>
    <row r="267" spans="1:6" ht="9.75" customHeight="1">
      <c r="A267" s="52">
        <v>70267</v>
      </c>
      <c r="B267" s="52" t="s">
        <v>270</v>
      </c>
      <c r="C267" s="53" t="s">
        <v>39</v>
      </c>
      <c r="D267" s="3">
        <v>216.22</v>
      </c>
      <c r="E267" s="55">
        <v>21.43</v>
      </c>
      <c r="F267" s="3">
        <v>237.65</v>
      </c>
    </row>
    <row r="268" spans="1:6" ht="9.75" customHeight="1">
      <c r="A268" s="52">
        <v>70268</v>
      </c>
      <c r="B268" s="52" t="s">
        <v>271</v>
      </c>
      <c r="C268" s="53" t="s">
        <v>39</v>
      </c>
      <c r="D268" s="3">
        <v>332.12</v>
      </c>
      <c r="E268" s="55">
        <v>21.43</v>
      </c>
      <c r="F268" s="3">
        <v>353.55</v>
      </c>
    </row>
    <row r="269" spans="1:6" ht="9.75" customHeight="1">
      <c r="A269" s="52">
        <v>70269</v>
      </c>
      <c r="B269" s="52" t="s">
        <v>272</v>
      </c>
      <c r="C269" s="53" t="s">
        <v>39</v>
      </c>
      <c r="D269" s="3">
        <v>123.67</v>
      </c>
      <c r="E269" s="55">
        <v>21.43</v>
      </c>
      <c r="F269" s="3">
        <v>145.1</v>
      </c>
    </row>
    <row r="270" spans="1:6" ht="9.75" customHeight="1">
      <c r="A270" s="52">
        <v>70270</v>
      </c>
      <c r="B270" s="52" t="s">
        <v>273</v>
      </c>
      <c r="C270" s="53" t="s">
        <v>39</v>
      </c>
      <c r="D270" s="2">
        <v>72.67</v>
      </c>
      <c r="E270" s="55">
        <v>21.43</v>
      </c>
      <c r="F270" s="2">
        <v>94.1</v>
      </c>
    </row>
    <row r="271" spans="1:6" ht="9.75" customHeight="1">
      <c r="A271" s="52">
        <v>70271</v>
      </c>
      <c r="B271" s="52" t="s">
        <v>274</v>
      </c>
      <c r="C271" s="53" t="s">
        <v>39</v>
      </c>
      <c r="D271" s="3">
        <v>469.73</v>
      </c>
      <c r="E271" s="55">
        <v>21.43</v>
      </c>
      <c r="F271" s="3">
        <v>491.16</v>
      </c>
    </row>
    <row r="272" spans="1:6" ht="9.75" customHeight="1">
      <c r="A272" s="52">
        <v>70282</v>
      </c>
      <c r="B272" s="52" t="s">
        <v>275</v>
      </c>
      <c r="C272" s="53" t="s">
        <v>19</v>
      </c>
      <c r="D272" s="2">
        <v>86.51</v>
      </c>
      <c r="E272" s="55">
        <v>31.99</v>
      </c>
      <c r="F272" s="3">
        <v>118.5</v>
      </c>
    </row>
    <row r="273" spans="1:6" ht="9.75" customHeight="1">
      <c r="A273" s="52">
        <v>70283</v>
      </c>
      <c r="B273" s="52" t="s">
        <v>276</v>
      </c>
      <c r="C273" s="53" t="s">
        <v>19</v>
      </c>
      <c r="D273" s="2">
        <v>16.579999999999998</v>
      </c>
      <c r="E273" s="54">
        <v>9.6</v>
      </c>
      <c r="F273" s="2">
        <v>26.18</v>
      </c>
    </row>
    <row r="274" spans="1:6" ht="9.75" customHeight="1">
      <c r="A274" s="52">
        <v>70284</v>
      </c>
      <c r="B274" s="52" t="s">
        <v>277</v>
      </c>
      <c r="C274" s="53" t="s">
        <v>19</v>
      </c>
      <c r="D274" s="1">
        <v>7.33</v>
      </c>
      <c r="E274" s="54">
        <v>9.6</v>
      </c>
      <c r="F274" s="2">
        <v>16.93</v>
      </c>
    </row>
    <row r="275" spans="1:6" ht="9.75" customHeight="1">
      <c r="A275" s="52">
        <v>70285</v>
      </c>
      <c r="B275" s="52" t="s">
        <v>278</v>
      </c>
      <c r="C275" s="53" t="s">
        <v>19</v>
      </c>
      <c r="D275" s="1">
        <v>5.57</v>
      </c>
      <c r="E275" s="54">
        <v>6.39</v>
      </c>
      <c r="F275" s="2">
        <v>11.96</v>
      </c>
    </row>
    <row r="276" spans="1:6" ht="9.75" customHeight="1">
      <c r="A276" s="52">
        <v>70286</v>
      </c>
      <c r="B276" s="52" t="s">
        <v>279</v>
      </c>
      <c r="C276" s="53" t="s">
        <v>19</v>
      </c>
      <c r="D276" s="1">
        <v>5.9</v>
      </c>
      <c r="E276" s="54">
        <v>6.39</v>
      </c>
      <c r="F276" s="2">
        <v>12.29</v>
      </c>
    </row>
    <row r="277" spans="1:6" ht="9.75" customHeight="1">
      <c r="A277" s="52">
        <v>70287</v>
      </c>
      <c r="B277" s="52" t="s">
        <v>280</v>
      </c>
      <c r="C277" s="53" t="s">
        <v>19</v>
      </c>
      <c r="D277" s="1">
        <v>7.21</v>
      </c>
      <c r="E277" s="54">
        <v>6.39</v>
      </c>
      <c r="F277" s="2">
        <v>13.6</v>
      </c>
    </row>
    <row r="278" spans="1:6" ht="9.75" customHeight="1">
      <c r="A278" s="52">
        <v>70288</v>
      </c>
      <c r="B278" s="52" t="s">
        <v>281</v>
      </c>
      <c r="C278" s="53" t="s">
        <v>19</v>
      </c>
      <c r="D278" s="1">
        <v>8.9600000000000009</v>
      </c>
      <c r="E278" s="54">
        <v>7.47</v>
      </c>
      <c r="F278" s="2">
        <v>16.43</v>
      </c>
    </row>
    <row r="279" spans="1:6" ht="9.75" customHeight="1">
      <c r="A279" s="52">
        <v>70289</v>
      </c>
      <c r="B279" s="52" t="s">
        <v>282</v>
      </c>
      <c r="C279" s="53" t="s">
        <v>19</v>
      </c>
      <c r="D279" s="2">
        <v>12.59</v>
      </c>
      <c r="E279" s="54">
        <v>7.47</v>
      </c>
      <c r="F279" s="2">
        <v>20.059999999999999</v>
      </c>
    </row>
    <row r="280" spans="1:6" ht="9.75" customHeight="1">
      <c r="A280" s="52">
        <v>70290</v>
      </c>
      <c r="B280" s="52" t="s">
        <v>283</v>
      </c>
      <c r="C280" s="53" t="s">
        <v>19</v>
      </c>
      <c r="D280" s="2">
        <v>25.47</v>
      </c>
      <c r="E280" s="54">
        <v>7.47</v>
      </c>
      <c r="F280" s="2">
        <v>32.94</v>
      </c>
    </row>
    <row r="281" spans="1:6" ht="9.75" customHeight="1">
      <c r="A281" s="52">
        <v>70291</v>
      </c>
      <c r="B281" s="52" t="s">
        <v>284</v>
      </c>
      <c r="C281" s="53" t="s">
        <v>19</v>
      </c>
      <c r="D281" s="2">
        <v>25.93</v>
      </c>
      <c r="E281" s="54">
        <v>8.5299999999999994</v>
      </c>
      <c r="F281" s="2">
        <v>34.46</v>
      </c>
    </row>
    <row r="282" spans="1:6" ht="9.75" customHeight="1">
      <c r="A282" s="52">
        <v>70292</v>
      </c>
      <c r="B282" s="52" t="s">
        <v>285</v>
      </c>
      <c r="C282" s="53" t="s">
        <v>19</v>
      </c>
      <c r="D282" s="2">
        <v>68.42</v>
      </c>
      <c r="E282" s="54">
        <v>8.5299999999999994</v>
      </c>
      <c r="F282" s="2">
        <v>76.95</v>
      </c>
    </row>
    <row r="283" spans="1:6" ht="9.75" customHeight="1">
      <c r="A283" s="52">
        <v>70293</v>
      </c>
      <c r="B283" s="52" t="s">
        <v>286</v>
      </c>
      <c r="C283" s="53" t="s">
        <v>19</v>
      </c>
      <c r="D283" s="2">
        <v>72.05</v>
      </c>
      <c r="E283" s="54">
        <v>8.5299999999999994</v>
      </c>
      <c r="F283" s="2">
        <v>80.58</v>
      </c>
    </row>
    <row r="284" spans="1:6" ht="9.75" customHeight="1">
      <c r="A284" s="52">
        <v>70295</v>
      </c>
      <c r="B284" s="52" t="s">
        <v>287</v>
      </c>
      <c r="C284" s="53" t="s">
        <v>19</v>
      </c>
      <c r="D284" s="2">
        <v>74.09</v>
      </c>
      <c r="E284" s="55">
        <v>10.66</v>
      </c>
      <c r="F284" s="2">
        <v>84.75</v>
      </c>
    </row>
    <row r="285" spans="1:6" ht="9.75" customHeight="1">
      <c r="A285" s="52">
        <v>70296</v>
      </c>
      <c r="B285" s="52" t="s">
        <v>288</v>
      </c>
      <c r="C285" s="53" t="s">
        <v>19</v>
      </c>
      <c r="D285" s="3">
        <v>130.09</v>
      </c>
      <c r="E285" s="55">
        <v>10.66</v>
      </c>
      <c r="F285" s="3">
        <v>140.75</v>
      </c>
    </row>
    <row r="286" spans="1:6" ht="9.75" customHeight="1">
      <c r="A286" s="52">
        <v>70297</v>
      </c>
      <c r="B286" s="52" t="s">
        <v>289</v>
      </c>
      <c r="C286" s="53" t="s">
        <v>19</v>
      </c>
      <c r="D286" s="3">
        <v>194.59</v>
      </c>
      <c r="E286" s="55">
        <v>10.66</v>
      </c>
      <c r="F286" s="3">
        <v>205.25</v>
      </c>
    </row>
    <row r="287" spans="1:6" ht="9.75" customHeight="1">
      <c r="A287" s="52">
        <v>70303</v>
      </c>
      <c r="B287" s="52" t="s">
        <v>290</v>
      </c>
      <c r="C287" s="53" t="s">
        <v>19</v>
      </c>
      <c r="D287" s="2">
        <v>44.06</v>
      </c>
      <c r="E287" s="55">
        <v>16</v>
      </c>
      <c r="F287" s="2">
        <v>60.06</v>
      </c>
    </row>
    <row r="288" spans="1:6" ht="9.75" customHeight="1">
      <c r="A288" s="52">
        <v>70305</v>
      </c>
      <c r="B288" s="52" t="s">
        <v>291</v>
      </c>
      <c r="C288" s="53" t="s">
        <v>19</v>
      </c>
      <c r="D288" s="2">
        <v>29.76</v>
      </c>
      <c r="E288" s="55">
        <v>16</v>
      </c>
      <c r="F288" s="2">
        <v>45.76</v>
      </c>
    </row>
    <row r="289" spans="1:6" ht="9.75" customHeight="1">
      <c r="A289" s="52">
        <v>70320</v>
      </c>
      <c r="B289" s="52" t="s">
        <v>292</v>
      </c>
      <c r="C289" s="53" t="s">
        <v>19</v>
      </c>
      <c r="D289" s="1">
        <v>4.8</v>
      </c>
      <c r="E289" s="54">
        <v>2.2400000000000002</v>
      </c>
      <c r="F289" s="1">
        <v>7.04</v>
      </c>
    </row>
    <row r="290" spans="1:6" ht="9.75" customHeight="1">
      <c r="A290" s="52">
        <v>70321</v>
      </c>
      <c r="B290" s="52" t="s">
        <v>293</v>
      </c>
      <c r="C290" s="53" t="s">
        <v>19</v>
      </c>
      <c r="D290" s="1">
        <v>6.47</v>
      </c>
      <c r="E290" s="54">
        <v>3.2</v>
      </c>
      <c r="F290" s="1">
        <v>9.67</v>
      </c>
    </row>
    <row r="291" spans="1:6" ht="9.75" customHeight="1">
      <c r="A291" s="52">
        <v>70325</v>
      </c>
      <c r="B291" s="52" t="s">
        <v>294</v>
      </c>
      <c r="C291" s="53" t="s">
        <v>19</v>
      </c>
      <c r="D291" s="1">
        <v>8.08</v>
      </c>
      <c r="E291" s="54">
        <v>4.16</v>
      </c>
      <c r="F291" s="2">
        <v>12.24</v>
      </c>
    </row>
    <row r="292" spans="1:6" ht="9.75" customHeight="1">
      <c r="A292" s="52">
        <v>70330</v>
      </c>
      <c r="B292" s="52" t="s">
        <v>295</v>
      </c>
      <c r="C292" s="53" t="s">
        <v>19</v>
      </c>
      <c r="D292" s="1">
        <v>2.12</v>
      </c>
      <c r="E292" s="54">
        <v>0.64</v>
      </c>
      <c r="F292" s="1">
        <v>2.76</v>
      </c>
    </row>
    <row r="293" spans="1:6" ht="9.75" customHeight="1">
      <c r="A293" s="52">
        <v>70331</v>
      </c>
      <c r="B293" s="52" t="s">
        <v>296</v>
      </c>
      <c r="C293" s="53" t="s">
        <v>19</v>
      </c>
      <c r="D293" s="1">
        <v>2.83</v>
      </c>
      <c r="E293" s="54">
        <v>0.96</v>
      </c>
      <c r="F293" s="1">
        <v>3.79</v>
      </c>
    </row>
    <row r="294" spans="1:6" ht="9.75" customHeight="1">
      <c r="A294" s="52">
        <v>70335</v>
      </c>
      <c r="B294" s="52" t="s">
        <v>297</v>
      </c>
      <c r="C294" s="53" t="s">
        <v>19</v>
      </c>
      <c r="D294" s="1">
        <v>4.8600000000000003</v>
      </c>
      <c r="E294" s="54">
        <v>1.6</v>
      </c>
      <c r="F294" s="1">
        <v>6.46</v>
      </c>
    </row>
    <row r="295" spans="1:6" ht="9.75" customHeight="1">
      <c r="A295" s="52">
        <v>70350</v>
      </c>
      <c r="B295" s="52" t="s">
        <v>298</v>
      </c>
      <c r="C295" s="53" t="s">
        <v>19</v>
      </c>
      <c r="D295" s="1">
        <v>0.66</v>
      </c>
      <c r="E295" s="54">
        <v>0.32</v>
      </c>
      <c r="F295" s="1">
        <v>0.98</v>
      </c>
    </row>
    <row r="296" spans="1:6" ht="9.75" customHeight="1">
      <c r="A296" s="52">
        <v>70351</v>
      </c>
      <c r="B296" s="52" t="s">
        <v>299</v>
      </c>
      <c r="C296" s="53" t="s">
        <v>19</v>
      </c>
      <c r="D296" s="1">
        <v>0.68</v>
      </c>
      <c r="E296" s="54">
        <v>0.32</v>
      </c>
      <c r="F296" s="1">
        <v>1</v>
      </c>
    </row>
    <row r="297" spans="1:6" ht="9.75" customHeight="1">
      <c r="A297" s="52">
        <v>70352</v>
      </c>
      <c r="B297" s="52" t="s">
        <v>300</v>
      </c>
      <c r="C297" s="53" t="s">
        <v>19</v>
      </c>
      <c r="D297" s="1">
        <v>0.87</v>
      </c>
      <c r="E297" s="54">
        <v>0.32</v>
      </c>
      <c r="F297" s="1">
        <v>1.19</v>
      </c>
    </row>
    <row r="298" spans="1:6" ht="9.75" customHeight="1">
      <c r="A298" s="52">
        <v>70353</v>
      </c>
      <c r="B298" s="52" t="s">
        <v>301</v>
      </c>
      <c r="C298" s="53" t="s">
        <v>19</v>
      </c>
      <c r="D298" s="1">
        <v>0.89</v>
      </c>
      <c r="E298" s="54">
        <v>0.96</v>
      </c>
      <c r="F298" s="1">
        <v>1.85</v>
      </c>
    </row>
    <row r="299" spans="1:6" ht="9.75" customHeight="1">
      <c r="A299" s="52">
        <v>70354</v>
      </c>
      <c r="B299" s="52" t="s">
        <v>302</v>
      </c>
      <c r="C299" s="53" t="s">
        <v>19</v>
      </c>
      <c r="D299" s="1">
        <v>1.1100000000000001</v>
      </c>
      <c r="E299" s="54">
        <v>1.28</v>
      </c>
      <c r="F299" s="1">
        <v>2.39</v>
      </c>
    </row>
    <row r="300" spans="1:6" ht="9.75" customHeight="1">
      <c r="A300" s="52">
        <v>70355</v>
      </c>
      <c r="B300" s="52" t="s">
        <v>303</v>
      </c>
      <c r="C300" s="53" t="s">
        <v>19</v>
      </c>
      <c r="D300" s="1">
        <v>1.63</v>
      </c>
      <c r="E300" s="54">
        <v>1.92</v>
      </c>
      <c r="F300" s="1">
        <v>3.55</v>
      </c>
    </row>
    <row r="301" spans="1:6" ht="9.75" customHeight="1">
      <c r="A301" s="52">
        <v>70356</v>
      </c>
      <c r="B301" s="52" t="s">
        <v>304</v>
      </c>
      <c r="C301" s="53" t="s">
        <v>19</v>
      </c>
      <c r="D301" s="1">
        <v>2.02</v>
      </c>
      <c r="E301" s="54">
        <v>3.84</v>
      </c>
      <c r="F301" s="1">
        <v>5.86</v>
      </c>
    </row>
    <row r="302" spans="1:6" ht="9.75" customHeight="1">
      <c r="A302" s="52">
        <v>70357</v>
      </c>
      <c r="B302" s="52" t="s">
        <v>305</v>
      </c>
      <c r="C302" s="53" t="s">
        <v>19</v>
      </c>
      <c r="D302" s="1">
        <v>2.46</v>
      </c>
      <c r="E302" s="54">
        <v>5.76</v>
      </c>
      <c r="F302" s="1">
        <v>8.2200000000000006</v>
      </c>
    </row>
    <row r="303" spans="1:6" ht="9.75" customHeight="1">
      <c r="A303" s="52">
        <v>70358</v>
      </c>
      <c r="B303" s="52" t="s">
        <v>306</v>
      </c>
      <c r="C303" s="53" t="s">
        <v>19</v>
      </c>
      <c r="D303" s="1">
        <v>4.3099999999999996</v>
      </c>
      <c r="E303" s="54">
        <v>8</v>
      </c>
      <c r="F303" s="2">
        <v>12.31</v>
      </c>
    </row>
    <row r="304" spans="1:6" ht="9.75" customHeight="1">
      <c r="A304" s="52">
        <v>70370</v>
      </c>
      <c r="B304" s="52" t="s">
        <v>307</v>
      </c>
      <c r="C304" s="53" t="s">
        <v>19</v>
      </c>
      <c r="D304" s="1">
        <v>1.25</v>
      </c>
      <c r="E304" s="54">
        <v>0.32</v>
      </c>
      <c r="F304" s="1">
        <v>1.57</v>
      </c>
    </row>
    <row r="305" spans="1:6" ht="9.75" customHeight="1">
      <c r="A305" s="52">
        <v>70371</v>
      </c>
      <c r="B305" s="52" t="s">
        <v>308</v>
      </c>
      <c r="C305" s="53" t="s">
        <v>19</v>
      </c>
      <c r="D305" s="1">
        <v>1.4</v>
      </c>
      <c r="E305" s="54">
        <v>0.32</v>
      </c>
      <c r="F305" s="1">
        <v>1.72</v>
      </c>
    </row>
    <row r="306" spans="1:6" ht="9.75" customHeight="1">
      <c r="A306" s="52">
        <v>70372</v>
      </c>
      <c r="B306" s="52" t="s">
        <v>309</v>
      </c>
      <c r="C306" s="53" t="s">
        <v>19</v>
      </c>
      <c r="D306" s="1">
        <v>1.48</v>
      </c>
      <c r="E306" s="54">
        <v>0.32</v>
      </c>
      <c r="F306" s="1">
        <v>1.8</v>
      </c>
    </row>
    <row r="307" spans="1:6" ht="9.75" customHeight="1">
      <c r="A307" s="52">
        <v>70373</v>
      </c>
      <c r="B307" s="52" t="s">
        <v>310</v>
      </c>
      <c r="C307" s="53" t="s">
        <v>19</v>
      </c>
      <c r="D307" s="1">
        <v>2.12</v>
      </c>
      <c r="E307" s="54">
        <v>0.96</v>
      </c>
      <c r="F307" s="1">
        <v>3.08</v>
      </c>
    </row>
    <row r="308" spans="1:6" ht="9.75" customHeight="1">
      <c r="A308" s="52">
        <v>70374</v>
      </c>
      <c r="B308" s="52" t="s">
        <v>311</v>
      </c>
      <c r="C308" s="53" t="s">
        <v>19</v>
      </c>
      <c r="D308" s="1">
        <v>2.31</v>
      </c>
      <c r="E308" s="54">
        <v>1.28</v>
      </c>
      <c r="F308" s="1">
        <v>3.59</v>
      </c>
    </row>
    <row r="309" spans="1:6" ht="9.75" customHeight="1">
      <c r="A309" s="52">
        <v>70375</v>
      </c>
      <c r="B309" s="52" t="s">
        <v>312</v>
      </c>
      <c r="C309" s="53" t="s">
        <v>19</v>
      </c>
      <c r="D309" s="1">
        <v>2.64</v>
      </c>
      <c r="E309" s="54">
        <v>1.92</v>
      </c>
      <c r="F309" s="1">
        <v>4.5599999999999996</v>
      </c>
    </row>
    <row r="310" spans="1:6" ht="9.75" customHeight="1">
      <c r="A310" s="52">
        <v>70376</v>
      </c>
      <c r="B310" s="52" t="s">
        <v>313</v>
      </c>
      <c r="C310" s="53" t="s">
        <v>19</v>
      </c>
      <c r="D310" s="1">
        <v>3.53</v>
      </c>
      <c r="E310" s="54">
        <v>3.84</v>
      </c>
      <c r="F310" s="1">
        <v>7.37</v>
      </c>
    </row>
    <row r="311" spans="1:6" ht="9.75" customHeight="1">
      <c r="A311" s="52">
        <v>70377</v>
      </c>
      <c r="B311" s="52" t="s">
        <v>314</v>
      </c>
      <c r="C311" s="53" t="s">
        <v>19</v>
      </c>
      <c r="D311" s="1">
        <v>3.97</v>
      </c>
      <c r="E311" s="54">
        <v>5.76</v>
      </c>
      <c r="F311" s="1">
        <v>9.73</v>
      </c>
    </row>
    <row r="312" spans="1:6" ht="9.75" customHeight="1">
      <c r="A312" s="52">
        <v>70378</v>
      </c>
      <c r="B312" s="52" t="s">
        <v>315</v>
      </c>
      <c r="C312" s="53" t="s">
        <v>19</v>
      </c>
      <c r="D312" s="1">
        <v>7.92</v>
      </c>
      <c r="E312" s="54">
        <v>8</v>
      </c>
      <c r="F312" s="2">
        <v>15.92</v>
      </c>
    </row>
    <row r="313" spans="1:6" ht="9.75" customHeight="1">
      <c r="A313" s="52">
        <v>70379</v>
      </c>
      <c r="B313" s="52" t="s">
        <v>316</v>
      </c>
      <c r="C313" s="53" t="s">
        <v>19</v>
      </c>
      <c r="D313" s="2">
        <v>12.37</v>
      </c>
      <c r="E313" s="55">
        <v>11.19</v>
      </c>
      <c r="F313" s="2">
        <v>23.56</v>
      </c>
    </row>
    <row r="314" spans="1:6" ht="9.75" customHeight="1">
      <c r="A314" s="52">
        <v>70380</v>
      </c>
      <c r="B314" s="52" t="s">
        <v>317</v>
      </c>
      <c r="C314" s="53" t="s">
        <v>19</v>
      </c>
      <c r="D314" s="1">
        <v>8.57</v>
      </c>
      <c r="E314" s="55">
        <v>11.19</v>
      </c>
      <c r="F314" s="2">
        <v>19.760000000000002</v>
      </c>
    </row>
    <row r="315" spans="1:6" ht="9.75" customHeight="1">
      <c r="A315" s="52">
        <v>70386</v>
      </c>
      <c r="B315" s="52" t="s">
        <v>318</v>
      </c>
      <c r="C315" s="53" t="s">
        <v>67</v>
      </c>
      <c r="D315" s="3">
        <v>210.97</v>
      </c>
      <c r="E315" s="54">
        <v>6.39</v>
      </c>
      <c r="F315" s="3">
        <v>217.36</v>
      </c>
    </row>
    <row r="316" spans="1:6" ht="9.75" customHeight="1">
      <c r="A316" s="52">
        <v>70390</v>
      </c>
      <c r="B316" s="52" t="s">
        <v>319</v>
      </c>
      <c r="C316" s="53" t="s">
        <v>19</v>
      </c>
      <c r="D316" s="1">
        <v>0.11</v>
      </c>
      <c r="E316" s="54">
        <v>0.51</v>
      </c>
      <c r="F316" s="1">
        <v>0.62</v>
      </c>
    </row>
    <row r="317" spans="1:6" ht="9.75" customHeight="1">
      <c r="A317" s="52">
        <v>70391</v>
      </c>
      <c r="B317" s="52" t="s">
        <v>320</v>
      </c>
      <c r="C317" s="53" t="s">
        <v>19</v>
      </c>
      <c r="D317" s="1">
        <v>0.17</v>
      </c>
      <c r="E317" s="54">
        <v>0.51</v>
      </c>
      <c r="F317" s="1">
        <v>0.68</v>
      </c>
    </row>
    <row r="318" spans="1:6" ht="9.75" customHeight="1">
      <c r="A318" s="52">
        <v>70392</v>
      </c>
      <c r="B318" s="52" t="s">
        <v>321</v>
      </c>
      <c r="C318" s="53" t="s">
        <v>19</v>
      </c>
      <c r="D318" s="1">
        <v>0.26</v>
      </c>
      <c r="E318" s="54">
        <v>0.51</v>
      </c>
      <c r="F318" s="1">
        <v>0.77</v>
      </c>
    </row>
    <row r="319" spans="1:6" ht="9.75" customHeight="1">
      <c r="A319" s="52">
        <v>70393</v>
      </c>
      <c r="B319" s="52" t="s">
        <v>322</v>
      </c>
      <c r="C319" s="53" t="s">
        <v>19</v>
      </c>
      <c r="D319" s="1">
        <v>0.44</v>
      </c>
      <c r="E319" s="54">
        <v>0.64</v>
      </c>
      <c r="F319" s="1">
        <v>1.08</v>
      </c>
    </row>
    <row r="320" spans="1:6" ht="9.75" customHeight="1">
      <c r="A320" s="52">
        <v>70394</v>
      </c>
      <c r="B320" s="52" t="s">
        <v>323</v>
      </c>
      <c r="C320" s="53" t="s">
        <v>19</v>
      </c>
      <c r="D320" s="1">
        <v>0.59</v>
      </c>
      <c r="E320" s="54">
        <v>0.64</v>
      </c>
      <c r="F320" s="1">
        <v>1.23</v>
      </c>
    </row>
    <row r="321" spans="1:6" ht="9.75" customHeight="1">
      <c r="A321" s="52">
        <v>70420</v>
      </c>
      <c r="B321" s="52" t="s">
        <v>324</v>
      </c>
      <c r="C321" s="53" t="s">
        <v>325</v>
      </c>
      <c r="D321" s="1">
        <v>1.62</v>
      </c>
      <c r="E321" s="54">
        <v>0.32</v>
      </c>
      <c r="F321" s="1">
        <v>1.94</v>
      </c>
    </row>
    <row r="322" spans="1:6" ht="9.75" customHeight="1">
      <c r="A322" s="52">
        <v>70421</v>
      </c>
      <c r="B322" s="52" t="s">
        <v>326</v>
      </c>
      <c r="C322" s="53" t="s">
        <v>325</v>
      </c>
      <c r="D322" s="1">
        <v>1.87</v>
      </c>
      <c r="E322" s="54">
        <v>0.32</v>
      </c>
      <c r="F322" s="1">
        <v>2.19</v>
      </c>
    </row>
    <row r="323" spans="1:6" ht="9.75" customHeight="1">
      <c r="A323" s="52">
        <v>70422</v>
      </c>
      <c r="B323" s="52" t="s">
        <v>327</v>
      </c>
      <c r="C323" s="53" t="s">
        <v>325</v>
      </c>
      <c r="D323" s="1">
        <v>2.82</v>
      </c>
      <c r="E323" s="54">
        <v>0.32</v>
      </c>
      <c r="F323" s="1">
        <v>3.14</v>
      </c>
    </row>
    <row r="324" spans="1:6" ht="9.75" customHeight="1">
      <c r="A324" s="52">
        <v>70423</v>
      </c>
      <c r="B324" s="52" t="s">
        <v>328</v>
      </c>
      <c r="C324" s="53" t="s">
        <v>325</v>
      </c>
      <c r="D324" s="1">
        <v>3.58</v>
      </c>
      <c r="E324" s="54">
        <v>0.96</v>
      </c>
      <c r="F324" s="1">
        <v>4.54</v>
      </c>
    </row>
    <row r="325" spans="1:6" ht="9.75" customHeight="1">
      <c r="A325" s="52">
        <v>70424</v>
      </c>
      <c r="B325" s="52" t="s">
        <v>329</v>
      </c>
      <c r="C325" s="53" t="s">
        <v>325</v>
      </c>
      <c r="D325" s="1">
        <v>4.24</v>
      </c>
      <c r="E325" s="54">
        <v>1.28</v>
      </c>
      <c r="F325" s="1">
        <v>5.52</v>
      </c>
    </row>
    <row r="326" spans="1:6" ht="9.75" customHeight="1">
      <c r="A326" s="52">
        <v>70425</v>
      </c>
      <c r="B326" s="52" t="s">
        <v>330</v>
      </c>
      <c r="C326" s="53" t="s">
        <v>325</v>
      </c>
      <c r="D326" s="1">
        <v>7.93</v>
      </c>
      <c r="E326" s="54">
        <v>1.92</v>
      </c>
      <c r="F326" s="1">
        <v>9.85</v>
      </c>
    </row>
    <row r="327" spans="1:6" ht="9.75" customHeight="1">
      <c r="A327" s="52">
        <v>70426</v>
      </c>
      <c r="B327" s="52" t="s">
        <v>331</v>
      </c>
      <c r="C327" s="53" t="s">
        <v>325</v>
      </c>
      <c r="D327" s="1">
        <v>9.23</v>
      </c>
      <c r="E327" s="54">
        <v>3.84</v>
      </c>
      <c r="F327" s="2">
        <v>13.07</v>
      </c>
    </row>
    <row r="328" spans="1:6" ht="9.75" customHeight="1">
      <c r="A328" s="52">
        <v>70427</v>
      </c>
      <c r="B328" s="52" t="s">
        <v>332</v>
      </c>
      <c r="C328" s="53" t="s">
        <v>325</v>
      </c>
      <c r="D328" s="2">
        <v>13.59</v>
      </c>
      <c r="E328" s="54">
        <v>5.76</v>
      </c>
      <c r="F328" s="2">
        <v>19.350000000000001</v>
      </c>
    </row>
    <row r="329" spans="1:6" ht="9.75" customHeight="1">
      <c r="A329" s="52">
        <v>70428</v>
      </c>
      <c r="B329" s="52" t="s">
        <v>333</v>
      </c>
      <c r="C329" s="53" t="s">
        <v>325</v>
      </c>
      <c r="D329" s="2">
        <v>19.82</v>
      </c>
      <c r="E329" s="54">
        <v>8</v>
      </c>
      <c r="F329" s="2">
        <v>27.82</v>
      </c>
    </row>
    <row r="330" spans="1:6" ht="9.75" customHeight="1">
      <c r="A330" s="52">
        <v>70450</v>
      </c>
      <c r="B330" s="52" t="s">
        <v>334</v>
      </c>
      <c r="C330" s="53" t="s">
        <v>19</v>
      </c>
      <c r="D330" s="1">
        <v>0.21</v>
      </c>
      <c r="E330" s="54">
        <v>0.51</v>
      </c>
      <c r="F330" s="1">
        <v>0.72</v>
      </c>
    </row>
    <row r="331" spans="1:6" ht="9.75" customHeight="1">
      <c r="A331" s="52">
        <v>70451</v>
      </c>
      <c r="B331" s="52" t="s">
        <v>335</v>
      </c>
      <c r="C331" s="53" t="s">
        <v>19</v>
      </c>
      <c r="D331" s="1">
        <v>0.27</v>
      </c>
      <c r="E331" s="54">
        <v>0.51</v>
      </c>
      <c r="F331" s="1">
        <v>0.78</v>
      </c>
    </row>
    <row r="332" spans="1:6" ht="9.75" customHeight="1">
      <c r="A332" s="52">
        <v>70452</v>
      </c>
      <c r="B332" s="52" t="s">
        <v>336</v>
      </c>
      <c r="C332" s="53" t="s">
        <v>19</v>
      </c>
      <c r="D332" s="1">
        <v>0.42</v>
      </c>
      <c r="E332" s="54">
        <v>0.64</v>
      </c>
      <c r="F332" s="1">
        <v>1.06</v>
      </c>
    </row>
    <row r="333" spans="1:6" ht="9.75" customHeight="1">
      <c r="A333" s="52">
        <v>70500</v>
      </c>
      <c r="B333" s="52" t="s">
        <v>337</v>
      </c>
      <c r="C333" s="53" t="s">
        <v>19</v>
      </c>
      <c r="D333" s="1">
        <v>2.52</v>
      </c>
      <c r="E333" s="54">
        <v>1.28</v>
      </c>
      <c r="F333" s="1">
        <v>3.8</v>
      </c>
    </row>
    <row r="334" spans="1:6" ht="9.75" customHeight="1">
      <c r="A334" s="52">
        <v>70501</v>
      </c>
      <c r="B334" s="52" t="s">
        <v>338</v>
      </c>
      <c r="C334" s="53" t="s">
        <v>19</v>
      </c>
      <c r="D334" s="1">
        <v>3.28</v>
      </c>
      <c r="E334" s="54">
        <v>1.92</v>
      </c>
      <c r="F334" s="1">
        <v>5.2</v>
      </c>
    </row>
    <row r="335" spans="1:6" ht="9.75" customHeight="1">
      <c r="A335" s="52">
        <v>70502</v>
      </c>
      <c r="B335" s="52" t="s">
        <v>339</v>
      </c>
      <c r="C335" s="53" t="s">
        <v>19</v>
      </c>
      <c r="D335" s="1">
        <v>5.91</v>
      </c>
      <c r="E335" s="54">
        <v>2.56</v>
      </c>
      <c r="F335" s="1">
        <v>8.4700000000000006</v>
      </c>
    </row>
    <row r="336" spans="1:6" ht="9.75" customHeight="1">
      <c r="A336" s="52">
        <v>70503</v>
      </c>
      <c r="B336" s="52" t="s">
        <v>340</v>
      </c>
      <c r="C336" s="53" t="s">
        <v>19</v>
      </c>
      <c r="D336" s="1">
        <v>8.4600000000000009</v>
      </c>
      <c r="E336" s="54">
        <v>3.52</v>
      </c>
      <c r="F336" s="2">
        <v>11.98</v>
      </c>
    </row>
    <row r="337" spans="1:6" ht="9.75" customHeight="1">
      <c r="A337" s="52">
        <v>70504</v>
      </c>
      <c r="B337" s="52" t="s">
        <v>341</v>
      </c>
      <c r="C337" s="53" t="s">
        <v>19</v>
      </c>
      <c r="D337" s="2">
        <v>14.81</v>
      </c>
      <c r="E337" s="54">
        <v>4.16</v>
      </c>
      <c r="F337" s="2">
        <v>18.97</v>
      </c>
    </row>
    <row r="338" spans="1:6" ht="9.75" customHeight="1">
      <c r="A338" s="52">
        <v>70505</v>
      </c>
      <c r="B338" s="52" t="s">
        <v>342</v>
      </c>
      <c r="C338" s="53" t="s">
        <v>19</v>
      </c>
      <c r="D338" s="2">
        <v>26.65</v>
      </c>
      <c r="E338" s="54">
        <v>8</v>
      </c>
      <c r="F338" s="2">
        <v>34.65</v>
      </c>
    </row>
    <row r="339" spans="1:6" ht="9.75" customHeight="1">
      <c r="A339" s="52">
        <v>70506</v>
      </c>
      <c r="B339" s="52" t="s">
        <v>343</v>
      </c>
      <c r="C339" s="53" t="s">
        <v>19</v>
      </c>
      <c r="D339" s="2">
        <v>33.18</v>
      </c>
      <c r="E339" s="55">
        <v>13.76</v>
      </c>
      <c r="F339" s="2">
        <v>46.94</v>
      </c>
    </row>
    <row r="340" spans="1:6" ht="9.75" customHeight="1">
      <c r="A340" s="52">
        <v>70507</v>
      </c>
      <c r="B340" s="52" t="s">
        <v>344</v>
      </c>
      <c r="C340" s="53" t="s">
        <v>19</v>
      </c>
      <c r="D340" s="2">
        <v>55.6</v>
      </c>
      <c r="E340" s="55">
        <v>17.600000000000001</v>
      </c>
      <c r="F340" s="2">
        <v>73.2</v>
      </c>
    </row>
    <row r="341" spans="1:6" ht="9.75" customHeight="1">
      <c r="A341" s="52">
        <v>70509</v>
      </c>
      <c r="B341" s="52" t="s">
        <v>345</v>
      </c>
      <c r="C341" s="53" t="s">
        <v>138</v>
      </c>
      <c r="D341" s="1">
        <v>8.16</v>
      </c>
      <c r="E341" s="54">
        <v>2.2400000000000002</v>
      </c>
      <c r="F341" s="2">
        <v>10.4</v>
      </c>
    </row>
    <row r="342" spans="1:6" ht="9.75" customHeight="1">
      <c r="A342" s="52">
        <v>70510</v>
      </c>
      <c r="B342" s="52" t="s">
        <v>346</v>
      </c>
      <c r="C342" s="53" t="s">
        <v>138</v>
      </c>
      <c r="D342" s="2">
        <v>15.22</v>
      </c>
      <c r="E342" s="54">
        <v>2.56</v>
      </c>
      <c r="F342" s="2">
        <v>17.78</v>
      </c>
    </row>
    <row r="343" spans="1:6" ht="9.75" customHeight="1">
      <c r="A343" s="52">
        <v>70511</v>
      </c>
      <c r="B343" s="52" t="s">
        <v>347</v>
      </c>
      <c r="C343" s="53" t="s">
        <v>138</v>
      </c>
      <c r="D343" s="2">
        <v>26.38</v>
      </c>
      <c r="E343" s="54">
        <v>2.72</v>
      </c>
      <c r="F343" s="2">
        <v>29.1</v>
      </c>
    </row>
    <row r="344" spans="1:6" ht="9.75" customHeight="1">
      <c r="A344" s="52">
        <v>70512</v>
      </c>
      <c r="B344" s="52" t="s">
        <v>348</v>
      </c>
      <c r="C344" s="53" t="s">
        <v>138</v>
      </c>
      <c r="D344" s="2">
        <v>36.89</v>
      </c>
      <c r="E344" s="54">
        <v>3.36</v>
      </c>
      <c r="F344" s="2">
        <v>40.25</v>
      </c>
    </row>
    <row r="345" spans="1:6" ht="9.75" customHeight="1">
      <c r="A345" s="52">
        <v>70513</v>
      </c>
      <c r="B345" s="52" t="s">
        <v>349</v>
      </c>
      <c r="C345" s="53" t="s">
        <v>138</v>
      </c>
      <c r="D345" s="2">
        <v>46.95</v>
      </c>
      <c r="E345" s="54">
        <v>4.96</v>
      </c>
      <c r="F345" s="2">
        <v>51.91</v>
      </c>
    </row>
    <row r="346" spans="1:6" ht="9.75" customHeight="1">
      <c r="A346" s="52">
        <v>70514</v>
      </c>
      <c r="B346" s="52" t="s">
        <v>350</v>
      </c>
      <c r="C346" s="53" t="s">
        <v>138</v>
      </c>
      <c r="D346" s="2">
        <v>56.92</v>
      </c>
      <c r="E346" s="54">
        <v>5.44</v>
      </c>
      <c r="F346" s="2">
        <v>62.36</v>
      </c>
    </row>
    <row r="347" spans="1:6" ht="9.75" customHeight="1">
      <c r="A347" s="52">
        <v>70515</v>
      </c>
      <c r="B347" s="52" t="s">
        <v>351</v>
      </c>
      <c r="C347" s="53" t="s">
        <v>138</v>
      </c>
      <c r="D347" s="2">
        <v>90.81</v>
      </c>
      <c r="E347" s="54">
        <v>5.76</v>
      </c>
      <c r="F347" s="2">
        <v>96.57</v>
      </c>
    </row>
    <row r="348" spans="1:6" ht="9.75" customHeight="1">
      <c r="A348" s="52">
        <v>70516</v>
      </c>
      <c r="B348" s="52" t="s">
        <v>352</v>
      </c>
      <c r="C348" s="53" t="s">
        <v>138</v>
      </c>
      <c r="D348" s="3">
        <v>106.9</v>
      </c>
      <c r="E348" s="54">
        <v>7.36</v>
      </c>
      <c r="F348" s="3">
        <v>114.26</v>
      </c>
    </row>
    <row r="349" spans="1:6" ht="9.75" customHeight="1">
      <c r="A349" s="52">
        <v>70517</v>
      </c>
      <c r="B349" s="52" t="s">
        <v>353</v>
      </c>
      <c r="C349" s="53" t="s">
        <v>138</v>
      </c>
      <c r="D349" s="3">
        <v>140.54</v>
      </c>
      <c r="E349" s="54">
        <v>9.1199999999999992</v>
      </c>
      <c r="F349" s="3">
        <v>149.66</v>
      </c>
    </row>
    <row r="350" spans="1:6" ht="9.75" customHeight="1">
      <c r="A350" s="52">
        <v>70518</v>
      </c>
      <c r="B350" s="52" t="s">
        <v>354</v>
      </c>
      <c r="C350" s="53" t="s">
        <v>138</v>
      </c>
      <c r="D350" s="3">
        <v>186.64</v>
      </c>
      <c r="E350" s="55">
        <v>10.39</v>
      </c>
      <c r="F350" s="3">
        <v>197.03</v>
      </c>
    </row>
    <row r="351" spans="1:6" ht="9.75" customHeight="1">
      <c r="A351" s="52">
        <v>70519</v>
      </c>
      <c r="B351" s="52" t="s">
        <v>355</v>
      </c>
      <c r="C351" s="53" t="s">
        <v>39</v>
      </c>
      <c r="D351" s="2">
        <v>81.91</v>
      </c>
      <c r="E351" s="54">
        <v>4.96</v>
      </c>
      <c r="F351" s="2">
        <v>86.87</v>
      </c>
    </row>
    <row r="352" spans="1:6" ht="9.75" customHeight="1">
      <c r="A352" s="52">
        <v>70520</v>
      </c>
      <c r="B352" s="52" t="s">
        <v>356</v>
      </c>
      <c r="C352" s="53" t="s">
        <v>138</v>
      </c>
      <c r="D352" s="1">
        <v>9.1199999999999992</v>
      </c>
      <c r="E352" s="54">
        <v>2.08</v>
      </c>
      <c r="F352" s="2">
        <v>11.2</v>
      </c>
    </row>
    <row r="353" spans="1:6" ht="9.75" customHeight="1">
      <c r="A353" s="52">
        <v>70525</v>
      </c>
      <c r="B353" s="52" t="s">
        <v>357</v>
      </c>
      <c r="C353" s="53" t="s">
        <v>39</v>
      </c>
      <c r="D353" s="1">
        <v>5.09</v>
      </c>
      <c r="E353" s="54">
        <v>2.08</v>
      </c>
      <c r="F353" s="1">
        <v>7.17</v>
      </c>
    </row>
    <row r="354" spans="1:6" ht="9.75" customHeight="1">
      <c r="A354" s="52">
        <v>70531</v>
      </c>
      <c r="B354" s="52" t="s">
        <v>358</v>
      </c>
      <c r="C354" s="53" t="s">
        <v>138</v>
      </c>
      <c r="D354" s="1">
        <v>9.7799999999999994</v>
      </c>
      <c r="E354" s="54">
        <v>1.92</v>
      </c>
      <c r="F354" s="2">
        <v>11.7</v>
      </c>
    </row>
    <row r="355" spans="1:6" ht="9.75" customHeight="1">
      <c r="A355" s="52">
        <v>70533</v>
      </c>
      <c r="B355" s="52" t="s">
        <v>359</v>
      </c>
      <c r="C355" s="53" t="s">
        <v>138</v>
      </c>
      <c r="D355" s="2">
        <v>19.07</v>
      </c>
      <c r="E355" s="54">
        <v>1.92</v>
      </c>
      <c r="F355" s="2">
        <v>20.99</v>
      </c>
    </row>
    <row r="356" spans="1:6" ht="9.75" customHeight="1">
      <c r="A356" s="52">
        <v>70534</v>
      </c>
      <c r="B356" s="52" t="s">
        <v>360</v>
      </c>
      <c r="C356" s="53" t="s">
        <v>138</v>
      </c>
      <c r="D356" s="2">
        <v>22.94</v>
      </c>
      <c r="E356" s="54">
        <v>2.08</v>
      </c>
      <c r="F356" s="2">
        <v>25.02</v>
      </c>
    </row>
    <row r="357" spans="1:6" ht="9.75" customHeight="1">
      <c r="A357" s="52">
        <v>70535</v>
      </c>
      <c r="B357" s="52" t="s">
        <v>361</v>
      </c>
      <c r="C357" s="53" t="s">
        <v>138</v>
      </c>
      <c r="D357" s="2">
        <v>36.93</v>
      </c>
      <c r="E357" s="54">
        <v>2.2400000000000002</v>
      </c>
      <c r="F357" s="2">
        <v>39.17</v>
      </c>
    </row>
    <row r="358" spans="1:6" ht="9.75" customHeight="1">
      <c r="A358" s="52">
        <v>70536</v>
      </c>
      <c r="B358" s="52" t="s">
        <v>362</v>
      </c>
      <c r="C358" s="53" t="s">
        <v>138</v>
      </c>
      <c r="D358" s="2">
        <v>58.26</v>
      </c>
      <c r="E358" s="54">
        <v>2.56</v>
      </c>
      <c r="F358" s="2">
        <v>60.82</v>
      </c>
    </row>
    <row r="359" spans="1:6" ht="9.75" customHeight="1">
      <c r="A359" s="52">
        <v>70537</v>
      </c>
      <c r="B359" s="52" t="s">
        <v>363</v>
      </c>
      <c r="C359" s="53" t="s">
        <v>138</v>
      </c>
      <c r="D359" s="2">
        <v>84.81</v>
      </c>
      <c r="E359" s="54">
        <v>2.72</v>
      </c>
      <c r="F359" s="2">
        <v>87.53</v>
      </c>
    </row>
    <row r="360" spans="1:6" ht="9.75" customHeight="1">
      <c r="A360" s="52">
        <v>70540</v>
      </c>
      <c r="B360" s="52" t="s">
        <v>364</v>
      </c>
      <c r="C360" s="53" t="s">
        <v>138</v>
      </c>
      <c r="D360" s="1">
        <v>7.75</v>
      </c>
      <c r="E360" s="54">
        <v>2.2400000000000002</v>
      </c>
      <c r="F360" s="1">
        <v>9.99</v>
      </c>
    </row>
    <row r="361" spans="1:6" ht="9.75" customHeight="1">
      <c r="A361" s="52">
        <v>70541</v>
      </c>
      <c r="B361" s="52" t="s">
        <v>365</v>
      </c>
      <c r="C361" s="53" t="s">
        <v>138</v>
      </c>
      <c r="D361" s="2">
        <v>14.79</v>
      </c>
      <c r="E361" s="54">
        <v>2.56</v>
      </c>
      <c r="F361" s="2">
        <v>17.350000000000001</v>
      </c>
    </row>
    <row r="362" spans="1:6" ht="9.75" customHeight="1">
      <c r="A362" s="52">
        <v>70542</v>
      </c>
      <c r="B362" s="52" t="s">
        <v>366</v>
      </c>
      <c r="C362" s="53" t="s">
        <v>138</v>
      </c>
      <c r="D362" s="2">
        <v>21.81</v>
      </c>
      <c r="E362" s="54">
        <v>2.72</v>
      </c>
      <c r="F362" s="2">
        <v>24.53</v>
      </c>
    </row>
    <row r="363" spans="1:6" ht="9.75" customHeight="1">
      <c r="A363" s="52">
        <v>70543</v>
      </c>
      <c r="B363" s="52" t="s">
        <v>367</v>
      </c>
      <c r="C363" s="53" t="s">
        <v>138</v>
      </c>
      <c r="D363" s="2">
        <v>32.64</v>
      </c>
      <c r="E363" s="54">
        <v>5.12</v>
      </c>
      <c r="F363" s="2">
        <v>37.76</v>
      </c>
    </row>
    <row r="364" spans="1:6" ht="9.75" customHeight="1">
      <c r="A364" s="52">
        <v>70544</v>
      </c>
      <c r="B364" s="52" t="s">
        <v>368</v>
      </c>
      <c r="C364" s="53" t="s">
        <v>138</v>
      </c>
      <c r="D364" s="2">
        <v>43.73</v>
      </c>
      <c r="E364" s="54">
        <v>5.44</v>
      </c>
      <c r="F364" s="2">
        <v>49.17</v>
      </c>
    </row>
    <row r="365" spans="1:6" ht="9.75" customHeight="1">
      <c r="A365" s="52">
        <v>70545</v>
      </c>
      <c r="B365" s="52" t="s">
        <v>369</v>
      </c>
      <c r="C365" s="53" t="s">
        <v>138</v>
      </c>
      <c r="D365" s="2">
        <v>59.86</v>
      </c>
      <c r="E365" s="54">
        <v>9.91</v>
      </c>
      <c r="F365" s="2">
        <v>69.77</v>
      </c>
    </row>
    <row r="366" spans="1:6" ht="9.75" customHeight="1">
      <c r="A366" s="52">
        <v>70546</v>
      </c>
      <c r="B366" s="52" t="s">
        <v>370</v>
      </c>
      <c r="C366" s="53" t="s">
        <v>138</v>
      </c>
      <c r="D366" s="2">
        <v>94.91</v>
      </c>
      <c r="E366" s="55">
        <v>10.87</v>
      </c>
      <c r="F366" s="3">
        <v>105.78</v>
      </c>
    </row>
    <row r="367" spans="1:6" ht="9.75" customHeight="1">
      <c r="A367" s="52">
        <v>70555</v>
      </c>
      <c r="B367" s="52" t="s">
        <v>371</v>
      </c>
      <c r="C367" s="53" t="s">
        <v>138</v>
      </c>
      <c r="D367" s="1">
        <v>4.38</v>
      </c>
      <c r="E367" s="54">
        <v>1.76</v>
      </c>
      <c r="F367" s="1">
        <v>6.14</v>
      </c>
    </row>
    <row r="368" spans="1:6" ht="9.75" customHeight="1">
      <c r="A368" s="52">
        <v>70556</v>
      </c>
      <c r="B368" s="52" t="s">
        <v>372</v>
      </c>
      <c r="C368" s="53" t="s">
        <v>138</v>
      </c>
      <c r="D368" s="1">
        <v>5.65</v>
      </c>
      <c r="E368" s="54">
        <v>1.92</v>
      </c>
      <c r="F368" s="1">
        <v>7.57</v>
      </c>
    </row>
    <row r="369" spans="1:6" ht="9.75" customHeight="1">
      <c r="A369" s="52">
        <v>70557</v>
      </c>
      <c r="B369" s="52" t="s">
        <v>373</v>
      </c>
      <c r="C369" s="53" t="s">
        <v>138</v>
      </c>
      <c r="D369" s="1">
        <v>2.88</v>
      </c>
      <c r="E369" s="54">
        <v>1.6</v>
      </c>
      <c r="F369" s="1">
        <v>4.4800000000000004</v>
      </c>
    </row>
    <row r="370" spans="1:6" ht="9.75" customHeight="1">
      <c r="A370" s="52">
        <v>70560</v>
      </c>
      <c r="B370" s="52" t="s">
        <v>374</v>
      </c>
      <c r="C370" s="53" t="s">
        <v>138</v>
      </c>
      <c r="D370" s="2">
        <v>12.27</v>
      </c>
      <c r="E370" s="54">
        <v>6.66</v>
      </c>
      <c r="F370" s="2">
        <v>18.93</v>
      </c>
    </row>
    <row r="371" spans="1:6" ht="9.75" customHeight="1">
      <c r="A371" s="52">
        <v>70561</v>
      </c>
      <c r="B371" s="52" t="s">
        <v>375</v>
      </c>
      <c r="C371" s="53" t="s">
        <v>138</v>
      </c>
      <c r="D371" s="1">
        <v>9.09</v>
      </c>
      <c r="E371" s="54">
        <v>4.3499999999999996</v>
      </c>
      <c r="F371" s="2">
        <v>13.44</v>
      </c>
    </row>
    <row r="372" spans="1:6" ht="9.75" customHeight="1">
      <c r="A372" s="52">
        <v>70563</v>
      </c>
      <c r="B372" s="52" t="s">
        <v>376</v>
      </c>
      <c r="C372" s="53" t="s">
        <v>39</v>
      </c>
      <c r="D372" s="1">
        <v>2.4500000000000002</v>
      </c>
      <c r="E372" s="54">
        <v>1.76</v>
      </c>
      <c r="F372" s="1">
        <v>4.21</v>
      </c>
    </row>
    <row r="373" spans="1:6" ht="9.75" customHeight="1">
      <c r="A373" s="52">
        <v>70564</v>
      </c>
      <c r="B373" s="52" t="s">
        <v>377</v>
      </c>
      <c r="C373" s="53" t="s">
        <v>39</v>
      </c>
      <c r="D373" s="1">
        <v>4.3099999999999996</v>
      </c>
      <c r="E373" s="54">
        <v>1.92</v>
      </c>
      <c r="F373" s="1">
        <v>6.23</v>
      </c>
    </row>
    <row r="374" spans="1:6" ht="9.75" customHeight="1">
      <c r="A374" s="52">
        <v>70565</v>
      </c>
      <c r="B374" s="52" t="s">
        <v>378</v>
      </c>
      <c r="C374" s="53" t="s">
        <v>39</v>
      </c>
      <c r="D374" s="1">
        <v>5.17</v>
      </c>
      <c r="E374" s="54">
        <v>2.08</v>
      </c>
      <c r="F374" s="1">
        <v>7.25</v>
      </c>
    </row>
    <row r="375" spans="1:6" ht="9.75" customHeight="1">
      <c r="A375" s="52">
        <v>70570</v>
      </c>
      <c r="B375" s="52" t="s">
        <v>379</v>
      </c>
      <c r="C375" s="53" t="s">
        <v>138</v>
      </c>
      <c r="D375" s="1">
        <v>8.98</v>
      </c>
      <c r="E375" s="54">
        <v>2.2400000000000002</v>
      </c>
      <c r="F375" s="2">
        <v>11.22</v>
      </c>
    </row>
    <row r="376" spans="1:6" ht="9.75" customHeight="1">
      <c r="A376" s="52">
        <v>70571</v>
      </c>
      <c r="B376" s="52" t="s">
        <v>380</v>
      </c>
      <c r="C376" s="53" t="s">
        <v>138</v>
      </c>
      <c r="D376" s="2">
        <v>14.99</v>
      </c>
      <c r="E376" s="54">
        <v>2.56</v>
      </c>
      <c r="F376" s="2">
        <v>17.55</v>
      </c>
    </row>
    <row r="377" spans="1:6" ht="9.75" customHeight="1">
      <c r="A377" s="52">
        <v>70572</v>
      </c>
      <c r="B377" s="52" t="s">
        <v>381</v>
      </c>
      <c r="C377" s="53" t="s">
        <v>138</v>
      </c>
      <c r="D377" s="2">
        <v>18.73</v>
      </c>
      <c r="E377" s="54">
        <v>2.72</v>
      </c>
      <c r="F377" s="2">
        <v>21.45</v>
      </c>
    </row>
    <row r="378" spans="1:6" ht="9.75" customHeight="1">
      <c r="A378" s="52">
        <v>70573</v>
      </c>
      <c r="B378" s="52" t="s">
        <v>382</v>
      </c>
      <c r="C378" s="53" t="s">
        <v>138</v>
      </c>
      <c r="D378" s="2">
        <v>29.53</v>
      </c>
      <c r="E378" s="54">
        <v>3.36</v>
      </c>
      <c r="F378" s="2">
        <v>32.89</v>
      </c>
    </row>
    <row r="379" spans="1:6" ht="9.75" customHeight="1">
      <c r="A379" s="52">
        <v>70580</v>
      </c>
      <c r="B379" s="52" t="s">
        <v>383</v>
      </c>
      <c r="C379" s="53" t="s">
        <v>138</v>
      </c>
      <c r="D379" s="1">
        <v>3.19</v>
      </c>
      <c r="E379" s="54">
        <v>1.6</v>
      </c>
      <c r="F379" s="1">
        <v>4.79</v>
      </c>
    </row>
    <row r="380" spans="1:6" ht="9.75" customHeight="1">
      <c r="A380" s="52">
        <v>70581</v>
      </c>
      <c r="B380" s="52" t="s">
        <v>384</v>
      </c>
      <c r="C380" s="53" t="s">
        <v>138</v>
      </c>
      <c r="D380" s="1">
        <v>4.82</v>
      </c>
      <c r="E380" s="54">
        <v>1.76</v>
      </c>
      <c r="F380" s="1">
        <v>6.58</v>
      </c>
    </row>
    <row r="381" spans="1:6" ht="9.75" customHeight="1">
      <c r="A381" s="52">
        <v>70582</v>
      </c>
      <c r="B381" s="52" t="s">
        <v>385</v>
      </c>
      <c r="C381" s="53" t="s">
        <v>138</v>
      </c>
      <c r="D381" s="1">
        <v>6.27</v>
      </c>
      <c r="E381" s="54">
        <v>1.92</v>
      </c>
      <c r="F381" s="1">
        <v>8.19</v>
      </c>
    </row>
    <row r="382" spans="1:6" ht="9.75" customHeight="1">
      <c r="A382" s="52">
        <v>70583</v>
      </c>
      <c r="B382" s="52" t="s">
        <v>386</v>
      </c>
      <c r="C382" s="53" t="s">
        <v>138</v>
      </c>
      <c r="D382" s="1">
        <v>6.41</v>
      </c>
      <c r="E382" s="54">
        <v>2.08</v>
      </c>
      <c r="F382" s="1">
        <v>8.49</v>
      </c>
    </row>
    <row r="383" spans="1:6" ht="9.75" customHeight="1">
      <c r="A383" s="52">
        <v>70584</v>
      </c>
      <c r="B383" s="52" t="s">
        <v>387</v>
      </c>
      <c r="C383" s="53" t="s">
        <v>138</v>
      </c>
      <c r="D383" s="1">
        <v>9.06</v>
      </c>
      <c r="E383" s="54">
        <v>2.2400000000000002</v>
      </c>
      <c r="F383" s="2">
        <v>11.3</v>
      </c>
    </row>
    <row r="384" spans="1:6" ht="9.75" customHeight="1">
      <c r="A384" s="52">
        <v>70585</v>
      </c>
      <c r="B384" s="52" t="s">
        <v>388</v>
      </c>
      <c r="C384" s="53" t="s">
        <v>138</v>
      </c>
      <c r="D384" s="2">
        <v>15.95</v>
      </c>
      <c r="E384" s="54">
        <v>2.56</v>
      </c>
      <c r="F384" s="2">
        <v>18.510000000000002</v>
      </c>
    </row>
    <row r="385" spans="1:6" ht="9.75" customHeight="1">
      <c r="A385" s="52">
        <v>70586</v>
      </c>
      <c r="B385" s="52" t="s">
        <v>389</v>
      </c>
      <c r="C385" s="53" t="s">
        <v>138</v>
      </c>
      <c r="D385" s="2">
        <v>24.53</v>
      </c>
      <c r="E385" s="54">
        <v>2.72</v>
      </c>
      <c r="F385" s="2">
        <v>27.25</v>
      </c>
    </row>
    <row r="386" spans="1:6" ht="9.75" customHeight="1">
      <c r="A386" s="52">
        <v>70587</v>
      </c>
      <c r="B386" s="52" t="s">
        <v>390</v>
      </c>
      <c r="C386" s="53" t="s">
        <v>138</v>
      </c>
      <c r="D386" s="2">
        <v>33.74</v>
      </c>
      <c r="E386" s="54">
        <v>3.36</v>
      </c>
      <c r="F386" s="2">
        <v>37.1</v>
      </c>
    </row>
    <row r="387" spans="1:6" ht="9.75" customHeight="1">
      <c r="A387" s="52">
        <v>70588</v>
      </c>
      <c r="B387" s="52" t="s">
        <v>391</v>
      </c>
      <c r="C387" s="53" t="s">
        <v>138</v>
      </c>
      <c r="D387" s="2">
        <v>48.89</v>
      </c>
      <c r="E387" s="54">
        <v>4.96</v>
      </c>
      <c r="F387" s="2">
        <v>53.85</v>
      </c>
    </row>
    <row r="388" spans="1:6" ht="9.75" customHeight="1">
      <c r="A388" s="52">
        <v>70589</v>
      </c>
      <c r="B388" s="52" t="s">
        <v>392</v>
      </c>
      <c r="C388" s="53" t="s">
        <v>138</v>
      </c>
      <c r="D388" s="2">
        <v>71.400000000000006</v>
      </c>
      <c r="E388" s="54">
        <v>5.44</v>
      </c>
      <c r="F388" s="2">
        <v>76.84</v>
      </c>
    </row>
    <row r="389" spans="1:6" ht="9.75" customHeight="1">
      <c r="A389" s="52">
        <v>70590</v>
      </c>
      <c r="B389" s="52" t="s">
        <v>393</v>
      </c>
      <c r="C389" s="53" t="s">
        <v>138</v>
      </c>
      <c r="D389" s="2">
        <v>92.82</v>
      </c>
      <c r="E389" s="54">
        <v>5.76</v>
      </c>
      <c r="F389" s="2">
        <v>98.58</v>
      </c>
    </row>
    <row r="390" spans="1:6" ht="9.75" customHeight="1">
      <c r="A390" s="52">
        <v>70591</v>
      </c>
      <c r="B390" s="52" t="s">
        <v>394</v>
      </c>
      <c r="C390" s="53" t="s">
        <v>138</v>
      </c>
      <c r="D390" s="3">
        <v>120.64</v>
      </c>
      <c r="E390" s="54">
        <v>7.36</v>
      </c>
      <c r="F390" s="3">
        <v>128</v>
      </c>
    </row>
    <row r="391" spans="1:6" ht="9.75" customHeight="1">
      <c r="A391" s="52">
        <v>70592</v>
      </c>
      <c r="B391" s="52" t="s">
        <v>395</v>
      </c>
      <c r="C391" s="53" t="s">
        <v>138</v>
      </c>
      <c r="D391" s="3">
        <v>133.1</v>
      </c>
      <c r="E391" s="54">
        <v>9.1199999999999992</v>
      </c>
      <c r="F391" s="3">
        <v>142.22</v>
      </c>
    </row>
    <row r="392" spans="1:6" ht="9.75" customHeight="1">
      <c r="A392" s="52">
        <v>70593</v>
      </c>
      <c r="B392" s="52" t="s">
        <v>396</v>
      </c>
      <c r="C392" s="53" t="s">
        <v>138</v>
      </c>
      <c r="D392" s="3">
        <v>186.92</v>
      </c>
      <c r="E392" s="55">
        <v>10.39</v>
      </c>
      <c r="F392" s="3">
        <v>197.31</v>
      </c>
    </row>
    <row r="393" spans="1:6" ht="9.75" customHeight="1">
      <c r="A393" s="52">
        <v>70594</v>
      </c>
      <c r="B393" s="52" t="s">
        <v>397</v>
      </c>
      <c r="C393" s="53" t="s">
        <v>138</v>
      </c>
      <c r="D393" s="3">
        <v>199.11</v>
      </c>
      <c r="E393" s="55">
        <v>15.77</v>
      </c>
      <c r="F393" s="3">
        <v>214.88</v>
      </c>
    </row>
    <row r="394" spans="1:6" ht="9.75" customHeight="1">
      <c r="A394" s="52">
        <v>70601</v>
      </c>
      <c r="B394" s="52" t="s">
        <v>398</v>
      </c>
      <c r="C394" s="53" t="s">
        <v>138</v>
      </c>
      <c r="D394" s="1">
        <v>1.1399999999999999</v>
      </c>
      <c r="E394" s="54">
        <v>1.6</v>
      </c>
      <c r="F394" s="1">
        <v>2.74</v>
      </c>
    </row>
    <row r="395" spans="1:6" ht="9.75" customHeight="1">
      <c r="A395" s="52">
        <v>70602</v>
      </c>
      <c r="B395" s="52" t="s">
        <v>399</v>
      </c>
      <c r="C395" s="53" t="s">
        <v>138</v>
      </c>
      <c r="D395" s="1">
        <v>1.88</v>
      </c>
      <c r="E395" s="54">
        <v>1.76</v>
      </c>
      <c r="F395" s="1">
        <v>3.64</v>
      </c>
    </row>
    <row r="396" spans="1:6" ht="9.75" customHeight="1">
      <c r="A396" s="52">
        <v>70603</v>
      </c>
      <c r="B396" s="52" t="s">
        <v>400</v>
      </c>
      <c r="C396" s="53" t="s">
        <v>138</v>
      </c>
      <c r="D396" s="1">
        <v>2.62</v>
      </c>
      <c r="E396" s="54">
        <v>1.92</v>
      </c>
      <c r="F396" s="1">
        <v>4.54</v>
      </c>
    </row>
    <row r="397" spans="1:6" ht="9.75" customHeight="1">
      <c r="A397" s="52">
        <v>70607</v>
      </c>
      <c r="B397" s="52" t="s">
        <v>401</v>
      </c>
      <c r="C397" s="53" t="s">
        <v>138</v>
      </c>
      <c r="D397" s="1">
        <v>3.92</v>
      </c>
      <c r="E397" s="54">
        <v>1.76</v>
      </c>
      <c r="F397" s="1">
        <v>5.68</v>
      </c>
    </row>
    <row r="398" spans="1:6" ht="9.75" customHeight="1">
      <c r="A398" s="52">
        <v>70608</v>
      </c>
      <c r="B398" s="52" t="s">
        <v>402</v>
      </c>
      <c r="C398" s="53" t="s">
        <v>138</v>
      </c>
      <c r="D398" s="1">
        <v>5.17</v>
      </c>
      <c r="E398" s="54">
        <v>1.92</v>
      </c>
      <c r="F398" s="1">
        <v>7.09</v>
      </c>
    </row>
    <row r="399" spans="1:6" ht="9.75" customHeight="1">
      <c r="A399" s="52">
        <v>70610</v>
      </c>
      <c r="B399" s="52" t="s">
        <v>403</v>
      </c>
      <c r="C399" s="53" t="s">
        <v>138</v>
      </c>
      <c r="D399" s="1">
        <v>8.81</v>
      </c>
      <c r="E399" s="54">
        <v>2.72</v>
      </c>
      <c r="F399" s="2">
        <v>11.53</v>
      </c>
    </row>
    <row r="400" spans="1:6" ht="9.75" customHeight="1">
      <c r="A400" s="52">
        <v>70611</v>
      </c>
      <c r="B400" s="52" t="s">
        <v>404</v>
      </c>
      <c r="C400" s="53" t="s">
        <v>138</v>
      </c>
      <c r="D400" s="2">
        <v>16.12</v>
      </c>
      <c r="E400" s="54">
        <v>3.36</v>
      </c>
      <c r="F400" s="2">
        <v>19.48</v>
      </c>
    </row>
    <row r="401" spans="1:6" ht="9.75" customHeight="1">
      <c r="A401" s="52">
        <v>70612</v>
      </c>
      <c r="B401" s="52" t="s">
        <v>405</v>
      </c>
      <c r="C401" s="53" t="s">
        <v>138</v>
      </c>
      <c r="D401" s="2">
        <v>19.47</v>
      </c>
      <c r="E401" s="54">
        <v>4.96</v>
      </c>
      <c r="F401" s="2">
        <v>24.43</v>
      </c>
    </row>
    <row r="402" spans="1:6" ht="9.75" customHeight="1">
      <c r="A402" s="52">
        <v>70613</v>
      </c>
      <c r="B402" s="52" t="s">
        <v>406</v>
      </c>
      <c r="C402" s="53" t="s">
        <v>138</v>
      </c>
      <c r="D402" s="2">
        <v>21.22</v>
      </c>
      <c r="E402" s="54">
        <v>5.44</v>
      </c>
      <c r="F402" s="2">
        <v>26.66</v>
      </c>
    </row>
    <row r="403" spans="1:6" ht="9.75" customHeight="1">
      <c r="A403" s="52">
        <v>70620</v>
      </c>
      <c r="B403" s="52" t="s">
        <v>407</v>
      </c>
      <c r="C403" s="53" t="s">
        <v>138</v>
      </c>
      <c r="D403" s="2">
        <v>12.39</v>
      </c>
      <c r="E403" s="54">
        <v>2.72</v>
      </c>
      <c r="F403" s="2">
        <v>15.11</v>
      </c>
    </row>
    <row r="404" spans="1:6" ht="9.75" customHeight="1">
      <c r="A404" s="52">
        <v>70621</v>
      </c>
      <c r="B404" s="52" t="s">
        <v>408</v>
      </c>
      <c r="C404" s="53" t="s">
        <v>138</v>
      </c>
      <c r="D404" s="2">
        <v>16.82</v>
      </c>
      <c r="E404" s="54">
        <v>3.36</v>
      </c>
      <c r="F404" s="2">
        <v>20.18</v>
      </c>
    </row>
    <row r="405" spans="1:6" ht="9.75" customHeight="1">
      <c r="A405" s="52">
        <v>70622</v>
      </c>
      <c r="B405" s="52" t="s">
        <v>409</v>
      </c>
      <c r="C405" s="53" t="s">
        <v>138</v>
      </c>
      <c r="D405" s="2">
        <v>22.65</v>
      </c>
      <c r="E405" s="54">
        <v>4.96</v>
      </c>
      <c r="F405" s="2">
        <v>27.61</v>
      </c>
    </row>
    <row r="406" spans="1:6" ht="9.75" customHeight="1">
      <c r="A406" s="52">
        <v>70626</v>
      </c>
      <c r="B406" s="52" t="s">
        <v>410</v>
      </c>
      <c r="C406" s="53" t="s">
        <v>138</v>
      </c>
      <c r="D406" s="1">
        <v>2.96</v>
      </c>
      <c r="E406" s="54">
        <v>2.08</v>
      </c>
      <c r="F406" s="1">
        <v>5.04</v>
      </c>
    </row>
    <row r="407" spans="1:6" ht="9.75" customHeight="1">
      <c r="A407" s="52">
        <v>70630</v>
      </c>
      <c r="B407" s="52" t="s">
        <v>2035</v>
      </c>
      <c r="C407" s="53" t="s">
        <v>19</v>
      </c>
      <c r="D407" s="2">
        <v>20.43</v>
      </c>
      <c r="E407" s="55">
        <v>24.63</v>
      </c>
      <c r="F407" s="2">
        <v>45.06</v>
      </c>
    </row>
    <row r="408" spans="1:6" ht="9.75" customHeight="1">
      <c r="A408" s="52">
        <v>70631</v>
      </c>
      <c r="B408" s="52" t="s">
        <v>412</v>
      </c>
      <c r="C408" s="53" t="s">
        <v>19</v>
      </c>
      <c r="D408" s="1">
        <v>3.88</v>
      </c>
      <c r="E408" s="54">
        <v>2.56</v>
      </c>
      <c r="F408" s="1">
        <v>6.44</v>
      </c>
    </row>
    <row r="409" spans="1:6" ht="9.75" customHeight="1">
      <c r="A409" s="52">
        <v>70633</v>
      </c>
      <c r="B409" s="52" t="s">
        <v>413</v>
      </c>
      <c r="C409" s="53" t="s">
        <v>30</v>
      </c>
      <c r="D409" s="1">
        <v>0</v>
      </c>
      <c r="E409" s="55">
        <v>39.08</v>
      </c>
      <c r="F409" s="2">
        <v>39.08</v>
      </c>
    </row>
    <row r="410" spans="1:6" ht="9.75" customHeight="1">
      <c r="A410" s="52">
        <v>70634</v>
      </c>
      <c r="B410" s="52" t="s">
        <v>414</v>
      </c>
      <c r="C410" s="53" t="s">
        <v>11</v>
      </c>
      <c r="D410" s="2">
        <v>85.06</v>
      </c>
      <c r="E410" s="55">
        <v>16.05</v>
      </c>
      <c r="F410" s="3">
        <v>101.11</v>
      </c>
    </row>
    <row r="411" spans="1:6" ht="19.350000000000001" customHeight="1">
      <c r="A411" s="52">
        <v>70635</v>
      </c>
      <c r="B411" s="52" t="s">
        <v>415</v>
      </c>
      <c r="C411" s="53" t="s">
        <v>11</v>
      </c>
      <c r="D411" s="2">
        <v>56.47</v>
      </c>
      <c r="E411" s="55">
        <v>74.760000000000005</v>
      </c>
      <c r="F411" s="3">
        <v>131.22999999999999</v>
      </c>
    </row>
    <row r="412" spans="1:6" ht="19.350000000000001" customHeight="1">
      <c r="A412" s="52">
        <v>70636</v>
      </c>
      <c r="B412" s="52" t="s">
        <v>417</v>
      </c>
      <c r="C412" s="53" t="s">
        <v>11</v>
      </c>
      <c r="D412" s="3">
        <v>101.91</v>
      </c>
      <c r="E412" s="56">
        <v>111.08</v>
      </c>
      <c r="F412" s="3">
        <v>212.99</v>
      </c>
    </row>
    <row r="413" spans="1:6" ht="9.75" customHeight="1">
      <c r="A413" s="52">
        <v>70637</v>
      </c>
      <c r="B413" s="52" t="s">
        <v>418</v>
      </c>
      <c r="C413" s="53" t="s">
        <v>30</v>
      </c>
      <c r="D413" s="3">
        <v>169.49</v>
      </c>
      <c r="E413" s="55">
        <v>23.06</v>
      </c>
      <c r="F413" s="3">
        <v>192.55</v>
      </c>
    </row>
    <row r="414" spans="1:6" ht="9.75" customHeight="1">
      <c r="A414" s="52">
        <v>70638</v>
      </c>
      <c r="B414" s="52" t="s">
        <v>419</v>
      </c>
      <c r="C414" s="53" t="s">
        <v>30</v>
      </c>
      <c r="D414" s="3">
        <v>403.28</v>
      </c>
      <c r="E414" s="56">
        <v>353.32</v>
      </c>
      <c r="F414" s="3">
        <v>756.6</v>
      </c>
    </row>
    <row r="415" spans="1:6" ht="9.75" customHeight="1">
      <c r="A415" s="52">
        <v>70645</v>
      </c>
      <c r="B415" s="52" t="s">
        <v>420</v>
      </c>
      <c r="C415" s="53" t="s">
        <v>19</v>
      </c>
      <c r="D415" s="2">
        <v>27.02</v>
      </c>
      <c r="E415" s="55">
        <v>22.39</v>
      </c>
      <c r="F415" s="2">
        <v>49.41</v>
      </c>
    </row>
    <row r="416" spans="1:6" ht="9.75" customHeight="1">
      <c r="A416" s="52">
        <v>70646</v>
      </c>
      <c r="B416" s="52" t="s">
        <v>421</v>
      </c>
      <c r="C416" s="53" t="s">
        <v>19</v>
      </c>
      <c r="D416" s="2">
        <v>45.29</v>
      </c>
      <c r="E416" s="55">
        <v>39.99</v>
      </c>
      <c r="F416" s="2">
        <v>85.28</v>
      </c>
    </row>
    <row r="417" spans="1:6" ht="9.75" customHeight="1">
      <c r="A417" s="52">
        <v>70647</v>
      </c>
      <c r="B417" s="52" t="s">
        <v>422</v>
      </c>
      <c r="C417" s="53" t="s">
        <v>19</v>
      </c>
      <c r="D417" s="2">
        <v>61.06</v>
      </c>
      <c r="E417" s="55">
        <v>47.99</v>
      </c>
      <c r="F417" s="3">
        <v>109.05</v>
      </c>
    </row>
    <row r="418" spans="1:6" ht="9.75" customHeight="1">
      <c r="A418" s="52">
        <v>70648</v>
      </c>
      <c r="B418" s="52" t="s">
        <v>423</v>
      </c>
      <c r="C418" s="53" t="s">
        <v>19</v>
      </c>
      <c r="D418" s="3">
        <v>115.66</v>
      </c>
      <c r="E418" s="55">
        <v>63.98</v>
      </c>
      <c r="F418" s="3">
        <v>179.64</v>
      </c>
    </row>
    <row r="419" spans="1:6" ht="9.75" customHeight="1">
      <c r="A419" s="52">
        <v>70649</v>
      </c>
      <c r="B419" s="52" t="s">
        <v>424</v>
      </c>
      <c r="C419" s="53" t="s">
        <v>19</v>
      </c>
      <c r="D419" s="3">
        <v>176.11</v>
      </c>
      <c r="E419" s="55">
        <v>63.98</v>
      </c>
      <c r="F419" s="3">
        <v>240.09</v>
      </c>
    </row>
    <row r="420" spans="1:6" ht="9.75" customHeight="1">
      <c r="A420" s="52">
        <v>70670</v>
      </c>
      <c r="B420" s="52" t="s">
        <v>425</v>
      </c>
      <c r="C420" s="53" t="s">
        <v>19</v>
      </c>
      <c r="D420" s="3">
        <v>169.03</v>
      </c>
      <c r="E420" s="55">
        <v>63.98</v>
      </c>
      <c r="F420" s="3">
        <v>233.01</v>
      </c>
    </row>
    <row r="421" spans="1:6" ht="9.75" customHeight="1">
      <c r="A421" s="52">
        <v>70671</v>
      </c>
      <c r="B421" s="52" t="s">
        <v>426</v>
      </c>
      <c r="C421" s="53" t="s">
        <v>19</v>
      </c>
      <c r="D421" s="3">
        <v>254.41</v>
      </c>
      <c r="E421" s="55">
        <v>63.98</v>
      </c>
      <c r="F421" s="3">
        <v>318.39</v>
      </c>
    </row>
    <row r="422" spans="1:6" ht="9.75" customHeight="1">
      <c r="A422" s="52">
        <v>70672</v>
      </c>
      <c r="B422" s="52" t="s">
        <v>427</v>
      </c>
      <c r="C422" s="53" t="s">
        <v>19</v>
      </c>
      <c r="D422" s="3">
        <v>462</v>
      </c>
      <c r="E422" s="55">
        <v>63.98</v>
      </c>
      <c r="F422" s="3">
        <v>525.98</v>
      </c>
    </row>
    <row r="423" spans="1:6" ht="9.75" customHeight="1">
      <c r="A423" s="52">
        <v>70673</v>
      </c>
      <c r="B423" s="52" t="s">
        <v>428</v>
      </c>
      <c r="C423" s="53" t="s">
        <v>19</v>
      </c>
      <c r="D423" s="3">
        <v>815.17</v>
      </c>
      <c r="E423" s="55">
        <v>73.58</v>
      </c>
      <c r="F423" s="3">
        <v>888.75</v>
      </c>
    </row>
    <row r="424" spans="1:6" ht="9.75" customHeight="1">
      <c r="A424" s="52">
        <v>70680</v>
      </c>
      <c r="B424" s="52" t="s">
        <v>429</v>
      </c>
      <c r="C424" s="53" t="s">
        <v>19</v>
      </c>
      <c r="D424" s="1">
        <v>2.6</v>
      </c>
      <c r="E424" s="54">
        <v>4.8</v>
      </c>
      <c r="F424" s="1">
        <v>7.4</v>
      </c>
    </row>
    <row r="425" spans="1:6" ht="9.75" customHeight="1">
      <c r="A425" s="52">
        <v>70681</v>
      </c>
      <c r="B425" s="52" t="s">
        <v>430</v>
      </c>
      <c r="C425" s="53" t="s">
        <v>19</v>
      </c>
      <c r="D425" s="1">
        <v>4.5199999999999996</v>
      </c>
      <c r="E425" s="54">
        <v>4.8</v>
      </c>
      <c r="F425" s="1">
        <v>9.32</v>
      </c>
    </row>
    <row r="426" spans="1:6" ht="9.75" customHeight="1">
      <c r="A426" s="52">
        <v>70682</v>
      </c>
      <c r="B426" s="52" t="s">
        <v>431</v>
      </c>
      <c r="C426" s="53" t="s">
        <v>19</v>
      </c>
      <c r="D426" s="1">
        <v>5.59</v>
      </c>
      <c r="E426" s="54">
        <v>4.8</v>
      </c>
      <c r="F426" s="2">
        <v>10.39</v>
      </c>
    </row>
    <row r="427" spans="1:6" ht="9.75" customHeight="1">
      <c r="A427" s="52">
        <v>70691</v>
      </c>
      <c r="B427" s="52" t="s">
        <v>2036</v>
      </c>
      <c r="C427" s="53" t="s">
        <v>19</v>
      </c>
      <c r="D427" s="1">
        <v>2.66</v>
      </c>
      <c r="E427" s="54">
        <v>4.8</v>
      </c>
      <c r="F427" s="1">
        <v>7.46</v>
      </c>
    </row>
    <row r="428" spans="1:6" ht="9.75" customHeight="1">
      <c r="A428" s="52">
        <v>70692</v>
      </c>
      <c r="B428" s="52" t="s">
        <v>433</v>
      </c>
      <c r="C428" s="53" t="s">
        <v>19</v>
      </c>
      <c r="D428" s="1">
        <v>5.55</v>
      </c>
      <c r="E428" s="54">
        <v>4.8</v>
      </c>
      <c r="F428" s="2">
        <v>10.35</v>
      </c>
    </row>
    <row r="429" spans="1:6" ht="9.75" customHeight="1">
      <c r="A429" s="52">
        <v>70695</v>
      </c>
      <c r="B429" s="52" t="s">
        <v>434</v>
      </c>
      <c r="C429" s="53" t="s">
        <v>19</v>
      </c>
      <c r="D429" s="3">
        <v>488.87</v>
      </c>
      <c r="E429" s="55">
        <v>26.84</v>
      </c>
      <c r="F429" s="3">
        <v>515.71</v>
      </c>
    </row>
    <row r="430" spans="1:6" ht="9.75" customHeight="1">
      <c r="A430" s="52">
        <v>70696</v>
      </c>
      <c r="B430" s="52" t="s">
        <v>435</v>
      </c>
      <c r="C430" s="53" t="s">
        <v>19</v>
      </c>
      <c r="D430" s="3">
        <v>864.95</v>
      </c>
      <c r="E430" s="55">
        <v>42.2</v>
      </c>
      <c r="F430" s="3">
        <v>907.15</v>
      </c>
    </row>
    <row r="431" spans="1:6" ht="9.75" customHeight="1">
      <c r="A431" s="52">
        <v>70697</v>
      </c>
      <c r="B431" s="52" t="s">
        <v>2037</v>
      </c>
      <c r="C431" s="53" t="s">
        <v>19</v>
      </c>
      <c r="D431" s="3">
        <v>849.59</v>
      </c>
      <c r="E431" s="55">
        <v>42.2</v>
      </c>
      <c r="F431" s="3">
        <v>891.79</v>
      </c>
    </row>
    <row r="432" spans="1:6" ht="9.75" customHeight="1">
      <c r="A432" s="52">
        <v>70698</v>
      </c>
      <c r="B432" s="52" t="s">
        <v>437</v>
      </c>
      <c r="C432" s="53" t="s">
        <v>19</v>
      </c>
      <c r="D432" s="4">
        <v>1461.65</v>
      </c>
      <c r="E432" s="55">
        <v>65.84</v>
      </c>
      <c r="F432" s="4">
        <v>1527.49</v>
      </c>
    </row>
    <row r="433" spans="1:6" ht="19.350000000000001" customHeight="1">
      <c r="A433" s="52">
        <v>70699</v>
      </c>
      <c r="B433" s="52" t="s">
        <v>2038</v>
      </c>
      <c r="C433" s="53" t="s">
        <v>19</v>
      </c>
      <c r="D433" s="4">
        <v>1386.89</v>
      </c>
      <c r="E433" s="55">
        <v>68.45</v>
      </c>
      <c r="F433" s="4">
        <v>1455.34</v>
      </c>
    </row>
    <row r="434" spans="1:6" ht="9.75" customHeight="1">
      <c r="A434" s="52">
        <v>70700</v>
      </c>
      <c r="B434" s="52" t="s">
        <v>439</v>
      </c>
      <c r="C434" s="53" t="s">
        <v>19</v>
      </c>
      <c r="D434" s="3">
        <v>234.23</v>
      </c>
      <c r="E434" s="55">
        <v>63.98</v>
      </c>
      <c r="F434" s="3">
        <v>298.20999999999998</v>
      </c>
    </row>
    <row r="435" spans="1:6" ht="9.75" customHeight="1">
      <c r="A435" s="52">
        <v>70701</v>
      </c>
      <c r="B435" s="52" t="s">
        <v>440</v>
      </c>
      <c r="C435" s="53" t="s">
        <v>19</v>
      </c>
      <c r="D435" s="3">
        <v>180.32</v>
      </c>
      <c r="E435" s="55">
        <v>39.99</v>
      </c>
      <c r="F435" s="3">
        <v>220.31</v>
      </c>
    </row>
    <row r="436" spans="1:6" ht="9.75" customHeight="1">
      <c r="A436" s="52">
        <v>70702</v>
      </c>
      <c r="B436" s="52" t="s">
        <v>441</v>
      </c>
      <c r="C436" s="53" t="s">
        <v>19</v>
      </c>
      <c r="D436" s="3">
        <v>184.02</v>
      </c>
      <c r="E436" s="55">
        <v>47.99</v>
      </c>
      <c r="F436" s="3">
        <v>232.01</v>
      </c>
    </row>
    <row r="437" spans="1:6" ht="9.75" customHeight="1">
      <c r="A437" s="52">
        <v>70703</v>
      </c>
      <c r="B437" s="52" t="s">
        <v>442</v>
      </c>
      <c r="C437" s="53" t="s">
        <v>19</v>
      </c>
      <c r="D437" s="3">
        <v>233</v>
      </c>
      <c r="E437" s="55">
        <v>63.98</v>
      </c>
      <c r="F437" s="3">
        <v>296.98</v>
      </c>
    </row>
    <row r="438" spans="1:6" ht="9.75" customHeight="1">
      <c r="A438" s="52">
        <v>70705</v>
      </c>
      <c r="B438" s="52" t="s">
        <v>443</v>
      </c>
      <c r="C438" s="53" t="s">
        <v>19</v>
      </c>
      <c r="D438" s="3">
        <v>450</v>
      </c>
      <c r="E438" s="55">
        <v>63.98</v>
      </c>
      <c r="F438" s="3">
        <v>513.98</v>
      </c>
    </row>
    <row r="439" spans="1:6" ht="9.75" customHeight="1">
      <c r="A439" s="52">
        <v>70706</v>
      </c>
      <c r="B439" s="52" t="s">
        <v>444</v>
      </c>
      <c r="C439" s="53" t="s">
        <v>67</v>
      </c>
      <c r="D439" s="3">
        <v>689.26</v>
      </c>
      <c r="E439" s="55">
        <v>63.98</v>
      </c>
      <c r="F439" s="3">
        <v>753.24</v>
      </c>
    </row>
    <row r="440" spans="1:6" ht="9.75" customHeight="1">
      <c r="A440" s="52">
        <v>70707</v>
      </c>
      <c r="B440" s="52" t="s">
        <v>445</v>
      </c>
      <c r="C440" s="53" t="s">
        <v>19</v>
      </c>
      <c r="D440" s="3">
        <v>245.93</v>
      </c>
      <c r="E440" s="56">
        <v>127.96</v>
      </c>
      <c r="F440" s="3">
        <v>373.89</v>
      </c>
    </row>
    <row r="441" spans="1:6" ht="9.75" customHeight="1">
      <c r="A441" s="52">
        <v>70708</v>
      </c>
      <c r="B441" s="52" t="s">
        <v>446</v>
      </c>
      <c r="C441" s="53" t="s">
        <v>19</v>
      </c>
      <c r="D441" s="3">
        <v>144.19</v>
      </c>
      <c r="E441" s="55">
        <v>95.97</v>
      </c>
      <c r="F441" s="3">
        <v>240.16</v>
      </c>
    </row>
    <row r="442" spans="1:6" ht="9.75" customHeight="1">
      <c r="A442" s="52">
        <v>70709</v>
      </c>
      <c r="B442" s="52" t="s">
        <v>2153</v>
      </c>
      <c r="C442" s="53" t="s">
        <v>19</v>
      </c>
      <c r="D442" s="2">
        <v>21.87</v>
      </c>
      <c r="E442" s="55">
        <v>31.65</v>
      </c>
      <c r="F442" s="2">
        <v>53.52</v>
      </c>
    </row>
    <row r="443" spans="1:6" ht="9.75" customHeight="1">
      <c r="A443" s="52">
        <v>70710</v>
      </c>
      <c r="B443" s="52" t="s">
        <v>2154</v>
      </c>
      <c r="C443" s="53" t="s">
        <v>19</v>
      </c>
      <c r="D443" s="2">
        <v>72.81</v>
      </c>
      <c r="E443" s="55">
        <v>67.48</v>
      </c>
      <c r="F443" s="3">
        <v>140.29</v>
      </c>
    </row>
    <row r="444" spans="1:6" ht="19.350000000000001" customHeight="1">
      <c r="A444" s="52">
        <v>70711</v>
      </c>
      <c r="B444" s="52" t="s">
        <v>2155</v>
      </c>
      <c r="C444" s="53" t="s">
        <v>19</v>
      </c>
      <c r="D444" s="3">
        <v>110.75</v>
      </c>
      <c r="E444" s="56">
        <v>126.89</v>
      </c>
      <c r="F444" s="3">
        <v>237.64</v>
      </c>
    </row>
    <row r="445" spans="1:6" ht="19.350000000000001" customHeight="1">
      <c r="A445" s="52">
        <v>70712</v>
      </c>
      <c r="B445" s="52" t="s">
        <v>2156</v>
      </c>
      <c r="C445" s="53" t="s">
        <v>19</v>
      </c>
      <c r="D445" s="3">
        <v>169.6</v>
      </c>
      <c r="E445" s="56">
        <v>197.6</v>
      </c>
      <c r="F445" s="3">
        <v>367.2</v>
      </c>
    </row>
    <row r="446" spans="1:6" ht="9.75" customHeight="1">
      <c r="A446" s="52">
        <v>70713</v>
      </c>
      <c r="B446" s="52" t="s">
        <v>2157</v>
      </c>
      <c r="C446" s="53" t="s">
        <v>19</v>
      </c>
      <c r="D446" s="2">
        <v>64.819999999999993</v>
      </c>
      <c r="E446" s="55">
        <v>95.11</v>
      </c>
      <c r="F446" s="3">
        <v>159.93</v>
      </c>
    </row>
    <row r="447" spans="1:6" ht="9.75" customHeight="1">
      <c r="A447" s="52">
        <v>70714</v>
      </c>
      <c r="B447" s="52" t="s">
        <v>2158</v>
      </c>
      <c r="C447" s="53" t="s">
        <v>19</v>
      </c>
      <c r="D447" s="3">
        <v>121.69</v>
      </c>
      <c r="E447" s="56">
        <v>181.4</v>
      </c>
      <c r="F447" s="3">
        <v>303.08999999999997</v>
      </c>
    </row>
    <row r="448" spans="1:6" ht="9.75" customHeight="1">
      <c r="A448" s="52">
        <v>70715</v>
      </c>
      <c r="B448" s="52" t="s">
        <v>2159</v>
      </c>
      <c r="C448" s="53" t="s">
        <v>19</v>
      </c>
      <c r="D448" s="3">
        <v>141.62</v>
      </c>
      <c r="E448" s="56">
        <v>205.58</v>
      </c>
      <c r="F448" s="3">
        <v>347.2</v>
      </c>
    </row>
    <row r="449" spans="1:6" ht="9.75" customHeight="1">
      <c r="A449" s="52">
        <v>70716</v>
      </c>
      <c r="B449" s="52" t="s">
        <v>2160</v>
      </c>
      <c r="C449" s="53" t="s">
        <v>19</v>
      </c>
      <c r="D449" s="3">
        <v>246.87</v>
      </c>
      <c r="E449" s="56">
        <v>375.87</v>
      </c>
      <c r="F449" s="3">
        <v>622.74</v>
      </c>
    </row>
    <row r="450" spans="1:6" ht="9.75" customHeight="1">
      <c r="A450" s="52">
        <v>70717</v>
      </c>
      <c r="B450" s="52" t="s">
        <v>2161</v>
      </c>
      <c r="C450" s="53" t="s">
        <v>67</v>
      </c>
      <c r="D450" s="3">
        <v>289.77999999999997</v>
      </c>
      <c r="E450" s="56">
        <v>443.94</v>
      </c>
      <c r="F450" s="3">
        <v>733.72</v>
      </c>
    </row>
    <row r="451" spans="1:6" ht="9.75" customHeight="1">
      <c r="A451" s="52">
        <v>70720</v>
      </c>
      <c r="B451" s="52" t="s">
        <v>456</v>
      </c>
      <c r="C451" s="53" t="s">
        <v>19</v>
      </c>
      <c r="D451" s="3">
        <v>298.14999999999998</v>
      </c>
      <c r="E451" s="55">
        <v>24.56</v>
      </c>
      <c r="F451" s="3">
        <v>322.70999999999998</v>
      </c>
    </row>
    <row r="452" spans="1:6" ht="9.75" customHeight="1">
      <c r="A452" s="52">
        <v>70725</v>
      </c>
      <c r="B452" s="52" t="s">
        <v>2039</v>
      </c>
      <c r="C452" s="53" t="s">
        <v>19</v>
      </c>
      <c r="D452" s="3">
        <v>465.42</v>
      </c>
      <c r="E452" s="55">
        <v>26.84</v>
      </c>
      <c r="F452" s="3">
        <v>492.26</v>
      </c>
    </row>
    <row r="453" spans="1:6" ht="9.75" customHeight="1">
      <c r="A453" s="52">
        <v>70760</v>
      </c>
      <c r="B453" s="52" t="s">
        <v>458</v>
      </c>
      <c r="C453" s="53" t="s">
        <v>138</v>
      </c>
      <c r="D453" s="2">
        <v>12.34</v>
      </c>
      <c r="E453" s="54">
        <v>2.2400000000000002</v>
      </c>
      <c r="F453" s="2">
        <v>14.58</v>
      </c>
    </row>
    <row r="454" spans="1:6" ht="9.75" customHeight="1">
      <c r="A454" s="52">
        <v>70762</v>
      </c>
      <c r="B454" s="52" t="s">
        <v>459</v>
      </c>
      <c r="C454" s="53" t="s">
        <v>138</v>
      </c>
      <c r="D454" s="2">
        <v>28.65</v>
      </c>
      <c r="E454" s="54">
        <v>3.2</v>
      </c>
      <c r="F454" s="2">
        <v>31.85</v>
      </c>
    </row>
    <row r="455" spans="1:6" ht="9.75" customHeight="1">
      <c r="A455" s="52">
        <v>70763</v>
      </c>
      <c r="B455" s="52" t="s">
        <v>460</v>
      </c>
      <c r="C455" s="53" t="s">
        <v>138</v>
      </c>
      <c r="D455" s="2">
        <v>31.36</v>
      </c>
      <c r="E455" s="54">
        <v>3.2</v>
      </c>
      <c r="F455" s="2">
        <v>34.56</v>
      </c>
    </row>
    <row r="456" spans="1:6" ht="9.75" customHeight="1">
      <c r="A456" s="52">
        <v>70764</v>
      </c>
      <c r="B456" s="52" t="s">
        <v>461</v>
      </c>
      <c r="C456" s="53" t="s">
        <v>138</v>
      </c>
      <c r="D456" s="2">
        <v>70.849999999999994</v>
      </c>
      <c r="E456" s="54">
        <v>3.2</v>
      </c>
      <c r="F456" s="2">
        <v>74.05</v>
      </c>
    </row>
    <row r="457" spans="1:6" ht="9.75" customHeight="1">
      <c r="A457" s="52">
        <v>70765</v>
      </c>
      <c r="B457" s="52" t="s">
        <v>462</v>
      </c>
      <c r="C457" s="53" t="s">
        <v>138</v>
      </c>
      <c r="D457" s="2">
        <v>90</v>
      </c>
      <c r="E457" s="54">
        <v>3.84</v>
      </c>
      <c r="F457" s="2">
        <v>93.84</v>
      </c>
    </row>
    <row r="458" spans="1:6" ht="9.75" customHeight="1">
      <c r="A458" s="52">
        <v>70769</v>
      </c>
      <c r="B458" s="52" t="s">
        <v>463</v>
      </c>
      <c r="C458" s="53" t="s">
        <v>19</v>
      </c>
      <c r="D458" s="1">
        <v>2.8</v>
      </c>
      <c r="E458" s="54">
        <v>2.67</v>
      </c>
      <c r="F458" s="1">
        <v>5.47</v>
      </c>
    </row>
    <row r="459" spans="1:6" ht="9.75" customHeight="1">
      <c r="A459" s="52">
        <v>70771</v>
      </c>
      <c r="B459" s="52" t="s">
        <v>464</v>
      </c>
      <c r="C459" s="53" t="s">
        <v>67</v>
      </c>
      <c r="D459" s="3">
        <v>150.09</v>
      </c>
      <c r="E459" s="54">
        <v>3.2</v>
      </c>
      <c r="F459" s="3">
        <v>153.29</v>
      </c>
    </row>
    <row r="460" spans="1:6" ht="9.75" customHeight="1">
      <c r="A460" s="52">
        <v>70772</v>
      </c>
      <c r="B460" s="52" t="s">
        <v>465</v>
      </c>
      <c r="C460" s="53" t="s">
        <v>19</v>
      </c>
      <c r="D460" s="2">
        <v>35</v>
      </c>
      <c r="E460" s="54">
        <v>0</v>
      </c>
      <c r="F460" s="2">
        <v>35</v>
      </c>
    </row>
    <row r="461" spans="1:6" ht="9.75" customHeight="1">
      <c r="A461" s="52">
        <v>70776</v>
      </c>
      <c r="B461" s="52" t="s">
        <v>2040</v>
      </c>
      <c r="C461" s="53" t="s">
        <v>19</v>
      </c>
      <c r="D461" s="3">
        <v>495.51</v>
      </c>
      <c r="E461" s="56">
        <v>116.27</v>
      </c>
      <c r="F461" s="3">
        <v>611.78</v>
      </c>
    </row>
    <row r="462" spans="1:6" ht="9.75" customHeight="1">
      <c r="A462" s="52">
        <v>70777</v>
      </c>
      <c r="B462" s="52" t="s">
        <v>2041</v>
      </c>
      <c r="C462" s="53" t="s">
        <v>19</v>
      </c>
      <c r="D462" s="3">
        <v>900.12</v>
      </c>
      <c r="E462" s="56">
        <v>116.27</v>
      </c>
      <c r="F462" s="4">
        <v>1016.39</v>
      </c>
    </row>
    <row r="463" spans="1:6" ht="9.75" customHeight="1">
      <c r="A463" s="52">
        <v>70778</v>
      </c>
      <c r="B463" s="52" t="s">
        <v>2042</v>
      </c>
      <c r="C463" s="53" t="s">
        <v>19</v>
      </c>
      <c r="D463" s="3">
        <v>494.3</v>
      </c>
      <c r="E463" s="56">
        <v>116.27</v>
      </c>
      <c r="F463" s="3">
        <v>610.57000000000005</v>
      </c>
    </row>
    <row r="464" spans="1:6" ht="9.75" customHeight="1">
      <c r="A464" s="52">
        <v>70779</v>
      </c>
      <c r="B464" s="52" t="s">
        <v>2043</v>
      </c>
      <c r="C464" s="53" t="s">
        <v>19</v>
      </c>
      <c r="D464" s="3">
        <v>750.95</v>
      </c>
      <c r="E464" s="56">
        <v>116.27</v>
      </c>
      <c r="F464" s="3">
        <v>867.22</v>
      </c>
    </row>
    <row r="465" spans="1:6" ht="9.75" customHeight="1">
      <c r="A465" s="52">
        <v>70790</v>
      </c>
      <c r="B465" s="52" t="s">
        <v>470</v>
      </c>
      <c r="C465" s="53" t="s">
        <v>19</v>
      </c>
      <c r="D465" s="3">
        <v>427.89</v>
      </c>
      <c r="E465" s="55">
        <v>31.99</v>
      </c>
      <c r="F465" s="3">
        <v>459.88</v>
      </c>
    </row>
    <row r="466" spans="1:6" ht="9.75" customHeight="1">
      <c r="A466" s="52">
        <v>70791</v>
      </c>
      <c r="B466" s="52" t="s">
        <v>471</v>
      </c>
      <c r="C466" s="53" t="s">
        <v>19</v>
      </c>
      <c r="D466" s="3">
        <v>439.98</v>
      </c>
      <c r="E466" s="55">
        <v>47.99</v>
      </c>
      <c r="F466" s="3">
        <v>487.97</v>
      </c>
    </row>
    <row r="467" spans="1:6" ht="9.75" customHeight="1">
      <c r="A467" s="52">
        <v>70820</v>
      </c>
      <c r="B467" s="52" t="s">
        <v>472</v>
      </c>
      <c r="C467" s="53" t="s">
        <v>19</v>
      </c>
      <c r="D467" s="3">
        <v>175</v>
      </c>
      <c r="E467" s="55">
        <v>38.380000000000003</v>
      </c>
      <c r="F467" s="3">
        <v>213.38</v>
      </c>
    </row>
    <row r="468" spans="1:6" ht="9.75" customHeight="1">
      <c r="A468" s="52">
        <v>70821</v>
      </c>
      <c r="B468" s="52" t="s">
        <v>473</v>
      </c>
      <c r="C468" s="53" t="s">
        <v>19</v>
      </c>
      <c r="D468" s="3">
        <v>175</v>
      </c>
      <c r="E468" s="55">
        <v>41.59</v>
      </c>
      <c r="F468" s="3">
        <v>216.59</v>
      </c>
    </row>
    <row r="469" spans="1:6" ht="9.75" customHeight="1">
      <c r="A469" s="52">
        <v>70822</v>
      </c>
      <c r="B469" s="52" t="s">
        <v>474</v>
      </c>
      <c r="C469" s="53" t="s">
        <v>19</v>
      </c>
      <c r="D469" s="3">
        <v>184.32</v>
      </c>
      <c r="E469" s="55">
        <v>44.79</v>
      </c>
      <c r="F469" s="3">
        <v>229.11</v>
      </c>
    </row>
    <row r="470" spans="1:6" ht="9.75" customHeight="1">
      <c r="A470" s="52">
        <v>70823</v>
      </c>
      <c r="B470" s="52" t="s">
        <v>475</v>
      </c>
      <c r="C470" s="53" t="s">
        <v>19</v>
      </c>
      <c r="D470" s="3">
        <v>490.76</v>
      </c>
      <c r="E470" s="55">
        <v>47.99</v>
      </c>
      <c r="F470" s="3">
        <v>538.75</v>
      </c>
    </row>
    <row r="471" spans="1:6" ht="9.75" customHeight="1">
      <c r="A471" s="52">
        <v>70835</v>
      </c>
      <c r="B471" s="52" t="s">
        <v>2044</v>
      </c>
      <c r="C471" s="53" t="s">
        <v>19</v>
      </c>
      <c r="D471" s="3">
        <v>494.3</v>
      </c>
      <c r="E471" s="56">
        <v>116.27</v>
      </c>
      <c r="F471" s="3">
        <v>610.57000000000005</v>
      </c>
    </row>
    <row r="472" spans="1:6" ht="9.75" customHeight="1">
      <c r="A472" s="52">
        <v>70836</v>
      </c>
      <c r="B472" s="52" t="s">
        <v>2045</v>
      </c>
      <c r="C472" s="53" t="s">
        <v>19</v>
      </c>
      <c r="D472" s="3">
        <v>494.3</v>
      </c>
      <c r="E472" s="56">
        <v>116.27</v>
      </c>
      <c r="F472" s="3">
        <v>610.57000000000005</v>
      </c>
    </row>
    <row r="473" spans="1:6" ht="9.75" customHeight="1">
      <c r="A473" s="52">
        <v>70837</v>
      </c>
      <c r="B473" s="52" t="s">
        <v>2046</v>
      </c>
      <c r="C473" s="53" t="s">
        <v>19</v>
      </c>
      <c r="D473" s="3">
        <v>494.3</v>
      </c>
      <c r="E473" s="56">
        <v>116.27</v>
      </c>
      <c r="F473" s="3">
        <v>610.57000000000005</v>
      </c>
    </row>
    <row r="474" spans="1:6" ht="9.75" customHeight="1">
      <c r="A474" s="52">
        <v>70838</v>
      </c>
      <c r="B474" s="52" t="s">
        <v>2047</v>
      </c>
      <c r="C474" s="53" t="s">
        <v>19</v>
      </c>
      <c r="D474" s="3">
        <v>494.3</v>
      </c>
      <c r="E474" s="56">
        <v>116.27</v>
      </c>
      <c r="F474" s="3">
        <v>610.57000000000005</v>
      </c>
    </row>
    <row r="475" spans="1:6" ht="9.75" customHeight="1">
      <c r="A475" s="52">
        <v>70839</v>
      </c>
      <c r="B475" s="52" t="s">
        <v>480</v>
      </c>
      <c r="C475" s="53" t="s">
        <v>19</v>
      </c>
      <c r="D475" s="3">
        <v>494.3</v>
      </c>
      <c r="E475" s="56">
        <v>116.27</v>
      </c>
      <c r="F475" s="3">
        <v>610.57000000000005</v>
      </c>
    </row>
    <row r="476" spans="1:6" ht="9.75" customHeight="1">
      <c r="A476" s="52">
        <v>70840</v>
      </c>
      <c r="B476" s="52" t="s">
        <v>481</v>
      </c>
      <c r="C476" s="53" t="s">
        <v>19</v>
      </c>
      <c r="D476" s="3">
        <v>855.33</v>
      </c>
      <c r="E476" s="56">
        <v>116.27</v>
      </c>
      <c r="F476" s="3">
        <v>971.6</v>
      </c>
    </row>
    <row r="477" spans="1:6" ht="9.75" customHeight="1">
      <c r="A477" s="52">
        <v>70842</v>
      </c>
      <c r="B477" s="52" t="s">
        <v>482</v>
      </c>
      <c r="C477" s="53" t="s">
        <v>19</v>
      </c>
      <c r="D477" s="4">
        <v>1019.12</v>
      </c>
      <c r="E477" s="56">
        <v>116.27</v>
      </c>
      <c r="F477" s="4">
        <v>1135.3900000000001</v>
      </c>
    </row>
    <row r="478" spans="1:6" ht="9.75" customHeight="1">
      <c r="A478" s="52">
        <v>70845</v>
      </c>
      <c r="B478" s="52" t="s">
        <v>483</v>
      </c>
      <c r="C478" s="53" t="s">
        <v>19</v>
      </c>
      <c r="D478" s="3">
        <v>103.22</v>
      </c>
      <c r="E478" s="55">
        <v>73.58</v>
      </c>
      <c r="F478" s="3">
        <v>176.8</v>
      </c>
    </row>
    <row r="479" spans="1:6" ht="9.75" customHeight="1">
      <c r="A479" s="52">
        <v>70857</v>
      </c>
      <c r="B479" s="52" t="s">
        <v>484</v>
      </c>
      <c r="C479" s="53" t="s">
        <v>19</v>
      </c>
      <c r="D479" s="3">
        <v>134.16</v>
      </c>
      <c r="E479" s="55">
        <v>79.98</v>
      </c>
      <c r="F479" s="3">
        <v>214.14</v>
      </c>
    </row>
    <row r="480" spans="1:6" ht="9.75" customHeight="1">
      <c r="A480" s="52">
        <v>70858</v>
      </c>
      <c r="B480" s="52" t="s">
        <v>485</v>
      </c>
      <c r="C480" s="53" t="s">
        <v>19</v>
      </c>
      <c r="D480" s="3">
        <v>152.28</v>
      </c>
      <c r="E480" s="55">
        <v>86.37</v>
      </c>
      <c r="F480" s="3">
        <v>238.65</v>
      </c>
    </row>
    <row r="481" spans="1:6" ht="9.75" customHeight="1">
      <c r="A481" s="52">
        <v>70859</v>
      </c>
      <c r="B481" s="52" t="s">
        <v>486</v>
      </c>
      <c r="C481" s="53" t="s">
        <v>19</v>
      </c>
      <c r="D481" s="3">
        <v>175.88</v>
      </c>
      <c r="E481" s="55">
        <v>92.77</v>
      </c>
      <c r="F481" s="3">
        <v>268.64999999999998</v>
      </c>
    </row>
    <row r="482" spans="1:6" ht="9.75" customHeight="1">
      <c r="A482" s="52">
        <v>70860</v>
      </c>
      <c r="B482" s="52" t="s">
        <v>487</v>
      </c>
      <c r="C482" s="53" t="s">
        <v>19</v>
      </c>
      <c r="D482" s="3">
        <v>205.5</v>
      </c>
      <c r="E482" s="55">
        <v>99.17</v>
      </c>
      <c r="F482" s="3">
        <v>304.67</v>
      </c>
    </row>
    <row r="483" spans="1:6" ht="9.75" customHeight="1">
      <c r="A483" s="52">
        <v>70861</v>
      </c>
      <c r="B483" s="52" t="s">
        <v>488</v>
      </c>
      <c r="C483" s="53" t="s">
        <v>19</v>
      </c>
      <c r="D483" s="3">
        <v>257</v>
      </c>
      <c r="E483" s="56">
        <v>105.57</v>
      </c>
      <c r="F483" s="3">
        <v>362.57</v>
      </c>
    </row>
    <row r="484" spans="1:6" ht="9.75" customHeight="1">
      <c r="A484" s="52">
        <v>70862</v>
      </c>
      <c r="B484" s="52" t="s">
        <v>489</v>
      </c>
      <c r="C484" s="53" t="s">
        <v>19</v>
      </c>
      <c r="D484" s="3">
        <v>753.72</v>
      </c>
      <c r="E484" s="56">
        <v>118.36</v>
      </c>
      <c r="F484" s="3">
        <v>872.08</v>
      </c>
    </row>
    <row r="485" spans="1:6" ht="9.75" customHeight="1">
      <c r="A485" s="52">
        <v>70880</v>
      </c>
      <c r="B485" s="52" t="s">
        <v>490</v>
      </c>
      <c r="C485" s="53" t="s">
        <v>19</v>
      </c>
      <c r="D485" s="3">
        <v>383.49</v>
      </c>
      <c r="E485" s="56">
        <v>111.97</v>
      </c>
      <c r="F485" s="3">
        <v>495.46</v>
      </c>
    </row>
    <row r="486" spans="1:6" ht="9.75" customHeight="1">
      <c r="A486" s="52">
        <v>70890</v>
      </c>
      <c r="B486" s="52" t="s">
        <v>491</v>
      </c>
      <c r="C486" s="53" t="s">
        <v>19</v>
      </c>
      <c r="D486" s="2">
        <v>96.42</v>
      </c>
      <c r="E486" s="55">
        <v>73.58</v>
      </c>
      <c r="F486" s="3">
        <v>170</v>
      </c>
    </row>
    <row r="487" spans="1:6" ht="9.75" customHeight="1">
      <c r="A487" s="52">
        <v>70891</v>
      </c>
      <c r="B487" s="52" t="s">
        <v>492</v>
      </c>
      <c r="C487" s="53" t="s">
        <v>19</v>
      </c>
      <c r="D487" s="2">
        <v>97.44</v>
      </c>
      <c r="E487" s="55">
        <v>79.98</v>
      </c>
      <c r="F487" s="3">
        <v>177.42</v>
      </c>
    </row>
    <row r="488" spans="1:6" ht="9.75" customHeight="1">
      <c r="A488" s="52">
        <v>70892</v>
      </c>
      <c r="B488" s="52" t="s">
        <v>493</v>
      </c>
      <c r="C488" s="53" t="s">
        <v>19</v>
      </c>
      <c r="D488" s="3">
        <v>132.12</v>
      </c>
      <c r="E488" s="55">
        <v>86.37</v>
      </c>
      <c r="F488" s="3">
        <v>218.49</v>
      </c>
    </row>
    <row r="489" spans="1:6" ht="9.75" customHeight="1">
      <c r="A489" s="52">
        <v>70893</v>
      </c>
      <c r="B489" s="52" t="s">
        <v>494</v>
      </c>
      <c r="C489" s="53" t="s">
        <v>19</v>
      </c>
      <c r="D489" s="3">
        <v>327.64999999999998</v>
      </c>
      <c r="E489" s="55">
        <v>92.77</v>
      </c>
      <c r="F489" s="3">
        <v>420.42</v>
      </c>
    </row>
    <row r="490" spans="1:6" ht="9.75" customHeight="1">
      <c r="A490" s="52">
        <v>70894</v>
      </c>
      <c r="B490" s="52" t="s">
        <v>495</v>
      </c>
      <c r="C490" s="53" t="s">
        <v>19</v>
      </c>
      <c r="D490" s="3">
        <v>388.11</v>
      </c>
      <c r="E490" s="55">
        <v>99.17</v>
      </c>
      <c r="F490" s="3">
        <v>487.28</v>
      </c>
    </row>
    <row r="491" spans="1:6" ht="9.75" customHeight="1">
      <c r="A491" s="52">
        <v>70910</v>
      </c>
      <c r="B491" s="52" t="s">
        <v>496</v>
      </c>
      <c r="C491" s="53" t="s">
        <v>19</v>
      </c>
      <c r="D491" s="1">
        <v>1.82</v>
      </c>
      <c r="E491" s="54">
        <v>0</v>
      </c>
      <c r="F491" s="1">
        <v>1.82</v>
      </c>
    </row>
    <row r="492" spans="1:6" ht="9.75" customHeight="1">
      <c r="A492" s="52">
        <v>70911</v>
      </c>
      <c r="B492" s="52" t="s">
        <v>497</v>
      </c>
      <c r="C492" s="53" t="s">
        <v>19</v>
      </c>
      <c r="D492" s="1">
        <v>2.71</v>
      </c>
      <c r="E492" s="54">
        <v>0</v>
      </c>
      <c r="F492" s="1">
        <v>2.71</v>
      </c>
    </row>
    <row r="493" spans="1:6" ht="9.75" customHeight="1">
      <c r="A493" s="52">
        <v>70920</v>
      </c>
      <c r="B493" s="52" t="s">
        <v>498</v>
      </c>
      <c r="C493" s="53" t="s">
        <v>19</v>
      </c>
      <c r="D493" s="2">
        <v>50.89</v>
      </c>
      <c r="E493" s="54">
        <v>6.39</v>
      </c>
      <c r="F493" s="2">
        <v>57.28</v>
      </c>
    </row>
    <row r="494" spans="1:6" ht="9.75" customHeight="1">
      <c r="A494" s="52">
        <v>70921</v>
      </c>
      <c r="B494" s="52" t="s">
        <v>499</v>
      </c>
      <c r="C494" s="53" t="s">
        <v>19</v>
      </c>
      <c r="D494" s="2">
        <v>52.8</v>
      </c>
      <c r="E494" s="54">
        <v>6.39</v>
      </c>
      <c r="F494" s="2">
        <v>59.19</v>
      </c>
    </row>
    <row r="495" spans="1:6" ht="9.75" customHeight="1">
      <c r="A495" s="52">
        <v>70922</v>
      </c>
      <c r="B495" s="52" t="s">
        <v>500</v>
      </c>
      <c r="C495" s="53" t="s">
        <v>19</v>
      </c>
      <c r="D495" s="2">
        <v>56.92</v>
      </c>
      <c r="E495" s="54">
        <v>6.39</v>
      </c>
      <c r="F495" s="2">
        <v>63.31</v>
      </c>
    </row>
    <row r="496" spans="1:6" ht="9.75" customHeight="1">
      <c r="A496" s="52">
        <v>70924</v>
      </c>
      <c r="B496" s="52" t="s">
        <v>501</v>
      </c>
      <c r="C496" s="53" t="s">
        <v>67</v>
      </c>
      <c r="D496" s="1">
        <v>6.04</v>
      </c>
      <c r="E496" s="55">
        <v>10.87</v>
      </c>
      <c r="F496" s="2">
        <v>16.91</v>
      </c>
    </row>
    <row r="497" spans="1:6" ht="9.75" customHeight="1">
      <c r="A497" s="52">
        <v>70925</v>
      </c>
      <c r="B497" s="52" t="s">
        <v>502</v>
      </c>
      <c r="C497" s="53" t="s">
        <v>67</v>
      </c>
      <c r="D497" s="1">
        <v>1.21</v>
      </c>
      <c r="E497" s="54">
        <v>2.56</v>
      </c>
      <c r="F497" s="1">
        <v>3.77</v>
      </c>
    </row>
    <row r="498" spans="1:6" ht="9.75" customHeight="1">
      <c r="A498" s="52">
        <v>70926</v>
      </c>
      <c r="B498" s="52" t="s">
        <v>503</v>
      </c>
      <c r="C498" s="53" t="s">
        <v>67</v>
      </c>
      <c r="D498" s="1">
        <v>1.58</v>
      </c>
      <c r="E498" s="54">
        <v>2.56</v>
      </c>
      <c r="F498" s="1">
        <v>4.1399999999999997</v>
      </c>
    </row>
    <row r="499" spans="1:6" ht="9.75" customHeight="1">
      <c r="A499" s="52">
        <v>70927</v>
      </c>
      <c r="B499" s="52" t="s">
        <v>504</v>
      </c>
      <c r="C499" s="53" t="s">
        <v>67</v>
      </c>
      <c r="D499" s="1">
        <v>1.6</v>
      </c>
      <c r="E499" s="54">
        <v>0.96</v>
      </c>
      <c r="F499" s="1">
        <v>2.56</v>
      </c>
    </row>
    <row r="500" spans="1:6" ht="9.75" customHeight="1">
      <c r="A500" s="52">
        <v>70928</v>
      </c>
      <c r="B500" s="52" t="s">
        <v>505</v>
      </c>
      <c r="C500" s="53" t="s">
        <v>67</v>
      </c>
      <c r="D500" s="1">
        <v>1.66</v>
      </c>
      <c r="E500" s="54">
        <v>0.96</v>
      </c>
      <c r="F500" s="1">
        <v>2.62</v>
      </c>
    </row>
    <row r="501" spans="1:6" ht="9.75" customHeight="1">
      <c r="A501" s="52">
        <v>70929</v>
      </c>
      <c r="B501" s="52" t="s">
        <v>506</v>
      </c>
      <c r="C501" s="53" t="s">
        <v>67</v>
      </c>
      <c r="D501" s="1">
        <v>8.44</v>
      </c>
      <c r="E501" s="55">
        <v>10.87</v>
      </c>
      <c r="F501" s="2">
        <v>19.309999999999999</v>
      </c>
    </row>
    <row r="502" spans="1:6" ht="9.75" customHeight="1">
      <c r="A502" s="52">
        <v>70930</v>
      </c>
      <c r="B502" s="52" t="s">
        <v>507</v>
      </c>
      <c r="C502" s="53" t="s">
        <v>67</v>
      </c>
      <c r="D502" s="1">
        <v>2.14</v>
      </c>
      <c r="E502" s="54">
        <v>2.56</v>
      </c>
      <c r="F502" s="1">
        <v>4.7</v>
      </c>
    </row>
    <row r="503" spans="1:6" ht="9.75" customHeight="1">
      <c r="A503" s="52">
        <v>70931</v>
      </c>
      <c r="B503" s="52" t="s">
        <v>508</v>
      </c>
      <c r="C503" s="53" t="s">
        <v>67</v>
      </c>
      <c r="D503" s="1">
        <v>2.89</v>
      </c>
      <c r="E503" s="54">
        <v>2.56</v>
      </c>
      <c r="F503" s="1">
        <v>5.45</v>
      </c>
    </row>
    <row r="504" spans="1:6" ht="9.75" customHeight="1">
      <c r="A504" s="52">
        <v>70932</v>
      </c>
      <c r="B504" s="52" t="s">
        <v>509</v>
      </c>
      <c r="C504" s="53" t="s">
        <v>67</v>
      </c>
      <c r="D504" s="1">
        <v>0.25</v>
      </c>
      <c r="E504" s="54">
        <v>0.96</v>
      </c>
      <c r="F504" s="1">
        <v>1.21</v>
      </c>
    </row>
    <row r="505" spans="1:6" ht="9.75" customHeight="1">
      <c r="A505" s="52">
        <v>70933</v>
      </c>
      <c r="B505" s="52" t="s">
        <v>510</v>
      </c>
      <c r="C505" s="53" t="s">
        <v>67</v>
      </c>
      <c r="D505" s="1">
        <v>0.26</v>
      </c>
      <c r="E505" s="54">
        <v>0.96</v>
      </c>
      <c r="F505" s="1">
        <v>1.22</v>
      </c>
    </row>
    <row r="506" spans="1:6" ht="9.75" customHeight="1">
      <c r="A506" s="52">
        <v>71016</v>
      </c>
      <c r="B506" s="52" t="s">
        <v>511</v>
      </c>
      <c r="C506" s="53" t="s">
        <v>67</v>
      </c>
      <c r="D506" s="1">
        <v>7</v>
      </c>
      <c r="E506" s="55">
        <v>12.8</v>
      </c>
      <c r="F506" s="2">
        <v>19.8</v>
      </c>
    </row>
    <row r="507" spans="1:6" ht="9.75" customHeight="1">
      <c r="A507" s="52">
        <v>71020</v>
      </c>
      <c r="B507" s="52" t="s">
        <v>512</v>
      </c>
      <c r="C507" s="53" t="s">
        <v>19</v>
      </c>
      <c r="D507" s="2">
        <v>11.56</v>
      </c>
      <c r="E507" s="55">
        <v>14.39</v>
      </c>
      <c r="F507" s="2">
        <v>25.95</v>
      </c>
    </row>
    <row r="508" spans="1:6" ht="9.75" customHeight="1">
      <c r="A508" s="52">
        <v>71026</v>
      </c>
      <c r="B508" s="52" t="s">
        <v>513</v>
      </c>
      <c r="C508" s="53" t="s">
        <v>19</v>
      </c>
      <c r="D508" s="1">
        <v>2.35</v>
      </c>
      <c r="E508" s="54">
        <v>1.6</v>
      </c>
      <c r="F508" s="1">
        <v>3.95</v>
      </c>
    </row>
    <row r="509" spans="1:6" ht="9.75" customHeight="1">
      <c r="A509" s="52">
        <v>71030</v>
      </c>
      <c r="B509" s="52" t="s">
        <v>514</v>
      </c>
      <c r="C509" s="53" t="s">
        <v>19</v>
      </c>
      <c r="D509" s="1">
        <v>4.2699999999999996</v>
      </c>
      <c r="E509" s="54">
        <v>4.8</v>
      </c>
      <c r="F509" s="1">
        <v>9.07</v>
      </c>
    </row>
    <row r="510" spans="1:6" ht="9.75" customHeight="1">
      <c r="A510" s="52">
        <v>71031</v>
      </c>
      <c r="B510" s="52" t="s">
        <v>515</v>
      </c>
      <c r="C510" s="53" t="s">
        <v>19</v>
      </c>
      <c r="D510" s="1">
        <v>5.38</v>
      </c>
      <c r="E510" s="54">
        <v>4.8</v>
      </c>
      <c r="F510" s="2">
        <v>10.18</v>
      </c>
    </row>
    <row r="511" spans="1:6" ht="9.75" customHeight="1">
      <c r="A511" s="52">
        <v>71032</v>
      </c>
      <c r="B511" s="52" t="s">
        <v>516</v>
      </c>
      <c r="C511" s="53" t="s">
        <v>19</v>
      </c>
      <c r="D511" s="1">
        <v>6.28</v>
      </c>
      <c r="E511" s="54">
        <v>6.39</v>
      </c>
      <c r="F511" s="2">
        <v>12.67</v>
      </c>
    </row>
    <row r="512" spans="1:6" ht="9.75" customHeight="1">
      <c r="A512" s="52">
        <v>71033</v>
      </c>
      <c r="B512" s="52" t="s">
        <v>517</v>
      </c>
      <c r="C512" s="53" t="s">
        <v>19</v>
      </c>
      <c r="D512" s="1">
        <v>8.02</v>
      </c>
      <c r="E512" s="54">
        <v>6.39</v>
      </c>
      <c r="F512" s="2">
        <v>14.41</v>
      </c>
    </row>
    <row r="513" spans="1:6" ht="9.75" customHeight="1">
      <c r="A513" s="52">
        <v>71034</v>
      </c>
      <c r="B513" s="52" t="s">
        <v>518</v>
      </c>
      <c r="C513" s="53" t="s">
        <v>19</v>
      </c>
      <c r="D513" s="1">
        <v>9.0500000000000007</v>
      </c>
      <c r="E513" s="54">
        <v>9.6</v>
      </c>
      <c r="F513" s="2">
        <v>18.649999999999999</v>
      </c>
    </row>
    <row r="514" spans="1:6" ht="9.75" customHeight="1">
      <c r="A514" s="52">
        <v>71035</v>
      </c>
      <c r="B514" s="52" t="s">
        <v>519</v>
      </c>
      <c r="C514" s="53" t="s">
        <v>19</v>
      </c>
      <c r="D514" s="2">
        <v>11.02</v>
      </c>
      <c r="E514" s="54">
        <v>9.6</v>
      </c>
      <c r="F514" s="2">
        <v>20.62</v>
      </c>
    </row>
    <row r="515" spans="1:6" ht="9.75" customHeight="1">
      <c r="A515" s="52">
        <v>71036</v>
      </c>
      <c r="B515" s="52" t="s">
        <v>520</v>
      </c>
      <c r="C515" s="53" t="s">
        <v>19</v>
      </c>
      <c r="D515" s="2">
        <v>14.06</v>
      </c>
      <c r="E515" s="55">
        <v>12.8</v>
      </c>
      <c r="F515" s="2">
        <v>26.86</v>
      </c>
    </row>
    <row r="516" spans="1:6" ht="9.75" customHeight="1">
      <c r="A516" s="52">
        <v>71037</v>
      </c>
      <c r="B516" s="52" t="s">
        <v>521</v>
      </c>
      <c r="C516" s="53" t="s">
        <v>19</v>
      </c>
      <c r="D516" s="2">
        <v>21.64</v>
      </c>
      <c r="E516" s="55">
        <v>12.8</v>
      </c>
      <c r="F516" s="2">
        <v>34.44</v>
      </c>
    </row>
    <row r="517" spans="1:6" ht="9.75" customHeight="1">
      <c r="A517" s="52">
        <v>71038</v>
      </c>
      <c r="B517" s="52" t="s">
        <v>522</v>
      </c>
      <c r="C517" s="53" t="s">
        <v>19</v>
      </c>
      <c r="D517" s="2">
        <v>32.22</v>
      </c>
      <c r="E517" s="55">
        <v>16</v>
      </c>
      <c r="F517" s="2">
        <v>48.22</v>
      </c>
    </row>
    <row r="518" spans="1:6" ht="9.75" customHeight="1">
      <c r="A518" s="52">
        <v>71039</v>
      </c>
      <c r="B518" s="52" t="s">
        <v>523</v>
      </c>
      <c r="C518" s="53" t="s">
        <v>19</v>
      </c>
      <c r="D518" s="2">
        <v>33.99</v>
      </c>
      <c r="E518" s="55">
        <v>16</v>
      </c>
      <c r="F518" s="2">
        <v>49.99</v>
      </c>
    </row>
    <row r="519" spans="1:6" ht="9.75" customHeight="1">
      <c r="A519" s="52">
        <v>71040</v>
      </c>
      <c r="B519" s="52" t="s">
        <v>524</v>
      </c>
      <c r="C519" s="53" t="s">
        <v>19</v>
      </c>
      <c r="D519" s="2">
        <v>40.17</v>
      </c>
      <c r="E519" s="55">
        <v>19.190000000000001</v>
      </c>
      <c r="F519" s="2">
        <v>59.36</v>
      </c>
    </row>
    <row r="520" spans="1:6" ht="9.75" customHeight="1">
      <c r="A520" s="52">
        <v>71041</v>
      </c>
      <c r="B520" s="52" t="s">
        <v>525</v>
      </c>
      <c r="C520" s="53" t="s">
        <v>19</v>
      </c>
      <c r="D520" s="2">
        <v>56.74</v>
      </c>
      <c r="E520" s="55">
        <v>19.190000000000001</v>
      </c>
      <c r="F520" s="2">
        <v>75.930000000000007</v>
      </c>
    </row>
    <row r="521" spans="1:6" ht="19.350000000000001" customHeight="1">
      <c r="A521" s="52">
        <v>71043</v>
      </c>
      <c r="B521" s="52" t="s">
        <v>526</v>
      </c>
      <c r="C521" s="53" t="s">
        <v>67</v>
      </c>
      <c r="D521" s="1">
        <v>3.83</v>
      </c>
      <c r="E521" s="54">
        <v>9.2799999999999994</v>
      </c>
      <c r="F521" s="2">
        <v>13.11</v>
      </c>
    </row>
    <row r="522" spans="1:6" ht="9.75" customHeight="1">
      <c r="A522" s="52">
        <v>71060</v>
      </c>
      <c r="B522" s="52" t="s">
        <v>527</v>
      </c>
      <c r="C522" s="53" t="s">
        <v>19</v>
      </c>
      <c r="D522" s="2">
        <v>76.959999999999994</v>
      </c>
      <c r="E522" s="55">
        <v>63.98</v>
      </c>
      <c r="F522" s="3">
        <v>140.94</v>
      </c>
    </row>
    <row r="523" spans="1:6" ht="9.75" customHeight="1">
      <c r="A523" s="52">
        <v>71061</v>
      </c>
      <c r="B523" s="52" t="s">
        <v>528</v>
      </c>
      <c r="C523" s="53" t="s">
        <v>19</v>
      </c>
      <c r="D523" s="2">
        <v>77.150000000000006</v>
      </c>
      <c r="E523" s="55">
        <v>67.180000000000007</v>
      </c>
      <c r="F523" s="3">
        <v>144.33000000000001</v>
      </c>
    </row>
    <row r="524" spans="1:6" ht="9.75" customHeight="1">
      <c r="A524" s="52">
        <v>71062</v>
      </c>
      <c r="B524" s="52" t="s">
        <v>529</v>
      </c>
      <c r="C524" s="53" t="s">
        <v>19</v>
      </c>
      <c r="D524" s="2">
        <v>96.26</v>
      </c>
      <c r="E524" s="55">
        <v>70.37</v>
      </c>
      <c r="F524" s="3">
        <v>166.63</v>
      </c>
    </row>
    <row r="525" spans="1:6" ht="9.75" customHeight="1">
      <c r="A525" s="52">
        <v>71063</v>
      </c>
      <c r="B525" s="52" t="s">
        <v>530</v>
      </c>
      <c r="C525" s="53" t="s">
        <v>19</v>
      </c>
      <c r="D525" s="3">
        <v>106.24</v>
      </c>
      <c r="E525" s="55">
        <v>73.58</v>
      </c>
      <c r="F525" s="3">
        <v>179.82</v>
      </c>
    </row>
    <row r="526" spans="1:6" ht="9.75" customHeight="1">
      <c r="A526" s="52">
        <v>71064</v>
      </c>
      <c r="B526" s="52" t="s">
        <v>531</v>
      </c>
      <c r="C526" s="53" t="s">
        <v>19</v>
      </c>
      <c r="D526" s="3">
        <v>166.25</v>
      </c>
      <c r="E526" s="55">
        <v>76.78</v>
      </c>
      <c r="F526" s="3">
        <v>243.03</v>
      </c>
    </row>
    <row r="527" spans="1:6" ht="9.75" customHeight="1">
      <c r="A527" s="52">
        <v>71073</v>
      </c>
      <c r="B527" s="52" t="s">
        <v>532</v>
      </c>
      <c r="C527" s="53" t="s">
        <v>67</v>
      </c>
      <c r="D527" s="3">
        <v>260</v>
      </c>
      <c r="E527" s="55">
        <v>79.98</v>
      </c>
      <c r="F527" s="3">
        <v>339.98</v>
      </c>
    </row>
    <row r="528" spans="1:6" ht="9.75" customHeight="1">
      <c r="A528" s="52">
        <v>71074</v>
      </c>
      <c r="B528" s="52" t="s">
        <v>533</v>
      </c>
      <c r="C528" s="53" t="s">
        <v>67</v>
      </c>
      <c r="D528" s="3">
        <v>440.51</v>
      </c>
      <c r="E528" s="55">
        <v>83.17</v>
      </c>
      <c r="F528" s="3">
        <v>523.67999999999995</v>
      </c>
    </row>
    <row r="529" spans="1:6" ht="9.75" customHeight="1">
      <c r="A529" s="52">
        <v>71075</v>
      </c>
      <c r="B529" s="52" t="s">
        <v>534</v>
      </c>
      <c r="C529" s="53" t="s">
        <v>67</v>
      </c>
      <c r="D529" s="3">
        <v>502.95</v>
      </c>
      <c r="E529" s="55">
        <v>86.37</v>
      </c>
      <c r="F529" s="3">
        <v>589.32000000000005</v>
      </c>
    </row>
    <row r="530" spans="1:6" ht="9.75" customHeight="1">
      <c r="A530" s="52">
        <v>71096</v>
      </c>
      <c r="B530" s="52" t="s">
        <v>535</v>
      </c>
      <c r="C530" s="53" t="s">
        <v>67</v>
      </c>
      <c r="D530" s="1">
        <v>2.13</v>
      </c>
      <c r="E530" s="54">
        <v>2.2400000000000002</v>
      </c>
      <c r="F530" s="1">
        <v>4.37</v>
      </c>
    </row>
    <row r="531" spans="1:6" ht="9.75" customHeight="1">
      <c r="A531" s="52">
        <v>71097</v>
      </c>
      <c r="B531" s="52" t="s">
        <v>536</v>
      </c>
      <c r="C531" s="53" t="s">
        <v>67</v>
      </c>
      <c r="D531" s="1">
        <v>3.42</v>
      </c>
      <c r="E531" s="54">
        <v>3.2</v>
      </c>
      <c r="F531" s="1">
        <v>6.62</v>
      </c>
    </row>
    <row r="532" spans="1:6" ht="9.75" customHeight="1">
      <c r="A532" s="52">
        <v>71098</v>
      </c>
      <c r="B532" s="52" t="s">
        <v>537</v>
      </c>
      <c r="C532" s="53" t="s">
        <v>67</v>
      </c>
      <c r="D532" s="1">
        <v>4.0599999999999996</v>
      </c>
      <c r="E532" s="54">
        <v>3.2</v>
      </c>
      <c r="F532" s="1">
        <v>7.26</v>
      </c>
    </row>
    <row r="533" spans="1:6" ht="9.75" customHeight="1">
      <c r="A533" s="52">
        <v>71099</v>
      </c>
      <c r="B533" s="52" t="s">
        <v>538</v>
      </c>
      <c r="C533" s="53" t="s">
        <v>67</v>
      </c>
      <c r="D533" s="1">
        <v>5.49</v>
      </c>
      <c r="E533" s="54">
        <v>3.2</v>
      </c>
      <c r="F533" s="1">
        <v>8.69</v>
      </c>
    </row>
    <row r="534" spans="1:6" ht="9.75" customHeight="1">
      <c r="A534" s="52">
        <v>71100</v>
      </c>
      <c r="B534" s="52" t="s">
        <v>539</v>
      </c>
      <c r="C534" s="53" t="s">
        <v>19</v>
      </c>
      <c r="D534" s="2">
        <v>16.809999999999999</v>
      </c>
      <c r="E534" s="54">
        <v>3.84</v>
      </c>
      <c r="F534" s="2">
        <v>20.65</v>
      </c>
    </row>
    <row r="535" spans="1:6" ht="9.75" customHeight="1">
      <c r="A535" s="52">
        <v>71101</v>
      </c>
      <c r="B535" s="52" t="s">
        <v>540</v>
      </c>
      <c r="C535" s="53" t="s">
        <v>19</v>
      </c>
      <c r="D535" s="1">
        <v>2.0499999999999998</v>
      </c>
      <c r="E535" s="54">
        <v>2.2400000000000002</v>
      </c>
      <c r="F535" s="1">
        <v>4.29</v>
      </c>
    </row>
    <row r="536" spans="1:6" ht="9.75" customHeight="1">
      <c r="A536" s="52">
        <v>71102</v>
      </c>
      <c r="B536" s="52" t="s">
        <v>541</v>
      </c>
      <c r="C536" s="53" t="s">
        <v>67</v>
      </c>
      <c r="D536" s="1">
        <v>3.28</v>
      </c>
      <c r="E536" s="54">
        <v>3.2</v>
      </c>
      <c r="F536" s="1">
        <v>6.48</v>
      </c>
    </row>
    <row r="537" spans="1:6" ht="9.75" customHeight="1">
      <c r="A537" s="52">
        <v>71103</v>
      </c>
      <c r="B537" s="52" t="s">
        <v>542</v>
      </c>
      <c r="C537" s="53" t="s">
        <v>67</v>
      </c>
      <c r="D537" s="1">
        <v>8.1199999999999992</v>
      </c>
      <c r="E537" s="54">
        <v>3.2</v>
      </c>
      <c r="F537" s="2">
        <v>11.32</v>
      </c>
    </row>
    <row r="538" spans="1:6" ht="9.75" customHeight="1">
      <c r="A538" s="52">
        <v>71104</v>
      </c>
      <c r="B538" s="52" t="s">
        <v>543</v>
      </c>
      <c r="C538" s="53" t="s">
        <v>67</v>
      </c>
      <c r="D538" s="1">
        <v>9.57</v>
      </c>
      <c r="E538" s="54">
        <v>3.2</v>
      </c>
      <c r="F538" s="2">
        <v>12.77</v>
      </c>
    </row>
    <row r="539" spans="1:6" ht="9.75" customHeight="1">
      <c r="A539" s="52">
        <v>71105</v>
      </c>
      <c r="B539" s="52" t="s">
        <v>544</v>
      </c>
      <c r="C539" s="53" t="s">
        <v>67</v>
      </c>
      <c r="D539" s="2">
        <v>15.9</v>
      </c>
      <c r="E539" s="54">
        <v>3.84</v>
      </c>
      <c r="F539" s="2">
        <v>19.739999999999998</v>
      </c>
    </row>
    <row r="540" spans="1:6" ht="9.75" customHeight="1">
      <c r="A540" s="52">
        <v>71110</v>
      </c>
      <c r="B540" s="52" t="s">
        <v>545</v>
      </c>
      <c r="C540" s="53" t="s">
        <v>19</v>
      </c>
      <c r="D540" s="3">
        <v>470.96</v>
      </c>
      <c r="E540" s="55">
        <v>14.71</v>
      </c>
      <c r="F540" s="3">
        <v>485.67</v>
      </c>
    </row>
    <row r="541" spans="1:6" ht="9.75" customHeight="1">
      <c r="A541" s="52">
        <v>71111</v>
      </c>
      <c r="B541" s="52" t="s">
        <v>546</v>
      </c>
      <c r="C541" s="53" t="s">
        <v>19</v>
      </c>
      <c r="D541" s="2">
        <v>16.010000000000002</v>
      </c>
      <c r="E541" s="54">
        <v>6.39</v>
      </c>
      <c r="F541" s="2">
        <v>22.4</v>
      </c>
    </row>
    <row r="542" spans="1:6" ht="9.75" customHeight="1">
      <c r="A542" s="52">
        <v>71115</v>
      </c>
      <c r="B542" s="52" t="s">
        <v>547</v>
      </c>
      <c r="C542" s="53" t="s">
        <v>19</v>
      </c>
      <c r="D542" s="2">
        <v>18.87</v>
      </c>
      <c r="E542" s="54">
        <v>5.12</v>
      </c>
      <c r="F542" s="2">
        <v>23.99</v>
      </c>
    </row>
    <row r="543" spans="1:6" ht="9.75" customHeight="1">
      <c r="A543" s="52">
        <v>71120</v>
      </c>
      <c r="B543" s="52" t="s">
        <v>548</v>
      </c>
      <c r="C543" s="53" t="s">
        <v>19</v>
      </c>
      <c r="D543" s="1">
        <v>3.45</v>
      </c>
      <c r="E543" s="54">
        <v>3.2</v>
      </c>
      <c r="F543" s="1">
        <v>6.65</v>
      </c>
    </row>
    <row r="544" spans="1:6" ht="9.75" customHeight="1">
      <c r="A544" s="52">
        <v>71121</v>
      </c>
      <c r="B544" s="52" t="s">
        <v>549</v>
      </c>
      <c r="C544" s="53" t="s">
        <v>19</v>
      </c>
      <c r="D544" s="1">
        <v>4.55</v>
      </c>
      <c r="E544" s="54">
        <v>4.16</v>
      </c>
      <c r="F544" s="1">
        <v>8.7100000000000009</v>
      </c>
    </row>
    <row r="545" spans="1:6" ht="9.75" customHeight="1">
      <c r="A545" s="52">
        <v>71122</v>
      </c>
      <c r="B545" s="52" t="s">
        <v>550</v>
      </c>
      <c r="C545" s="53" t="s">
        <v>19</v>
      </c>
      <c r="D545" s="1">
        <v>5.31</v>
      </c>
      <c r="E545" s="54">
        <v>4.4800000000000004</v>
      </c>
      <c r="F545" s="1">
        <v>9.7899999999999991</v>
      </c>
    </row>
    <row r="546" spans="1:6" ht="9.75" customHeight="1">
      <c r="A546" s="52">
        <v>71123</v>
      </c>
      <c r="B546" s="52" t="s">
        <v>551</v>
      </c>
      <c r="C546" s="53" t="s">
        <v>19</v>
      </c>
      <c r="D546" s="2">
        <v>10.36</v>
      </c>
      <c r="E546" s="54">
        <v>9.6</v>
      </c>
      <c r="F546" s="2">
        <v>19.96</v>
      </c>
    </row>
    <row r="547" spans="1:6" ht="9.75" customHeight="1">
      <c r="A547" s="52">
        <v>71124</v>
      </c>
      <c r="B547" s="52" t="s">
        <v>552</v>
      </c>
      <c r="C547" s="53" t="s">
        <v>19</v>
      </c>
      <c r="D547" s="2">
        <v>17.03</v>
      </c>
      <c r="E547" s="55">
        <v>11.19</v>
      </c>
      <c r="F547" s="2">
        <v>28.22</v>
      </c>
    </row>
    <row r="548" spans="1:6" ht="9.75" customHeight="1">
      <c r="A548" s="52">
        <v>71125</v>
      </c>
      <c r="B548" s="52" t="s">
        <v>553</v>
      </c>
      <c r="C548" s="53" t="s">
        <v>19</v>
      </c>
      <c r="D548" s="2">
        <v>29.87</v>
      </c>
      <c r="E548" s="55">
        <v>15.04</v>
      </c>
      <c r="F548" s="2">
        <v>44.91</v>
      </c>
    </row>
    <row r="549" spans="1:6" ht="9.75" customHeight="1">
      <c r="A549" s="52">
        <v>71126</v>
      </c>
      <c r="B549" s="52" t="s">
        <v>554</v>
      </c>
      <c r="C549" s="53" t="s">
        <v>19</v>
      </c>
      <c r="D549" s="2">
        <v>46.77</v>
      </c>
      <c r="E549" s="55">
        <v>31.99</v>
      </c>
      <c r="F549" s="2">
        <v>78.760000000000005</v>
      </c>
    </row>
    <row r="550" spans="1:6" ht="9.75" customHeight="1">
      <c r="A550" s="52">
        <v>71127</v>
      </c>
      <c r="B550" s="52" t="s">
        <v>555</v>
      </c>
      <c r="C550" s="53" t="s">
        <v>19</v>
      </c>
      <c r="D550" s="2">
        <v>65.930000000000007</v>
      </c>
      <c r="E550" s="55">
        <v>47.99</v>
      </c>
      <c r="F550" s="3">
        <v>113.92</v>
      </c>
    </row>
    <row r="551" spans="1:6" ht="9.75" customHeight="1">
      <c r="A551" s="52">
        <v>71128</v>
      </c>
      <c r="B551" s="52" t="s">
        <v>556</v>
      </c>
      <c r="C551" s="53" t="s">
        <v>19</v>
      </c>
      <c r="D551" s="3">
        <v>162.91</v>
      </c>
      <c r="E551" s="55">
        <v>57.59</v>
      </c>
      <c r="F551" s="3">
        <v>220.5</v>
      </c>
    </row>
    <row r="552" spans="1:6" ht="9.75" customHeight="1">
      <c r="A552" s="52">
        <v>71140</v>
      </c>
      <c r="B552" s="52" t="s">
        <v>557</v>
      </c>
      <c r="C552" s="53" t="s">
        <v>19</v>
      </c>
      <c r="D552" s="1">
        <v>1.96</v>
      </c>
      <c r="E552" s="54">
        <v>2.2400000000000002</v>
      </c>
      <c r="F552" s="1">
        <v>4.2</v>
      </c>
    </row>
    <row r="553" spans="1:6" ht="9.75" customHeight="1">
      <c r="A553" s="52">
        <v>71141</v>
      </c>
      <c r="B553" s="52" t="s">
        <v>558</v>
      </c>
      <c r="C553" s="53" t="s">
        <v>19</v>
      </c>
      <c r="D553" s="1">
        <v>2.4900000000000002</v>
      </c>
      <c r="E553" s="54">
        <v>3.2</v>
      </c>
      <c r="F553" s="1">
        <v>5.69</v>
      </c>
    </row>
    <row r="554" spans="1:6" ht="9.75" customHeight="1">
      <c r="A554" s="52">
        <v>71142</v>
      </c>
      <c r="B554" s="52" t="s">
        <v>559</v>
      </c>
      <c r="C554" s="53" t="s">
        <v>19</v>
      </c>
      <c r="D554" s="1">
        <v>3.66</v>
      </c>
      <c r="E554" s="54">
        <v>4.16</v>
      </c>
      <c r="F554" s="1">
        <v>7.82</v>
      </c>
    </row>
    <row r="555" spans="1:6" ht="9.75" customHeight="1">
      <c r="A555" s="52">
        <v>71143</v>
      </c>
      <c r="B555" s="52" t="s">
        <v>560</v>
      </c>
      <c r="C555" s="53" t="s">
        <v>19</v>
      </c>
      <c r="D555" s="1">
        <v>3.55</v>
      </c>
      <c r="E555" s="54">
        <v>6.39</v>
      </c>
      <c r="F555" s="1">
        <v>9.94</v>
      </c>
    </row>
    <row r="556" spans="1:6" ht="9.75" customHeight="1">
      <c r="A556" s="52">
        <v>71144</v>
      </c>
      <c r="B556" s="52" t="s">
        <v>561</v>
      </c>
      <c r="C556" s="53" t="s">
        <v>19</v>
      </c>
      <c r="D556" s="1">
        <v>5.43</v>
      </c>
      <c r="E556" s="55">
        <v>12.2</v>
      </c>
      <c r="F556" s="2">
        <v>17.63</v>
      </c>
    </row>
    <row r="557" spans="1:6" ht="9.75" customHeight="1">
      <c r="A557" s="52">
        <v>71145</v>
      </c>
      <c r="B557" s="52" t="s">
        <v>562</v>
      </c>
      <c r="C557" s="53" t="s">
        <v>19</v>
      </c>
      <c r="D557" s="1">
        <v>6.92</v>
      </c>
      <c r="E557" s="55">
        <v>12.15</v>
      </c>
      <c r="F557" s="2">
        <v>19.07</v>
      </c>
    </row>
    <row r="558" spans="1:6" ht="9.75" customHeight="1">
      <c r="A558" s="52">
        <v>71146</v>
      </c>
      <c r="B558" s="52" t="s">
        <v>563</v>
      </c>
      <c r="C558" s="53" t="s">
        <v>19</v>
      </c>
      <c r="D558" s="2">
        <v>18.329999999999998</v>
      </c>
      <c r="E558" s="55">
        <v>25.6</v>
      </c>
      <c r="F558" s="2">
        <v>43.93</v>
      </c>
    </row>
    <row r="559" spans="1:6" ht="9.75" customHeight="1">
      <c r="A559" s="52">
        <v>71147</v>
      </c>
      <c r="B559" s="52" t="s">
        <v>564</v>
      </c>
      <c r="C559" s="53" t="s">
        <v>19</v>
      </c>
      <c r="D559" s="2">
        <v>22.89</v>
      </c>
      <c r="E559" s="55">
        <v>31.99</v>
      </c>
      <c r="F559" s="2">
        <v>54.88</v>
      </c>
    </row>
    <row r="560" spans="1:6" ht="9.75" customHeight="1">
      <c r="A560" s="52">
        <v>71148</v>
      </c>
      <c r="B560" s="52" t="s">
        <v>565</v>
      </c>
      <c r="C560" s="53" t="s">
        <v>19</v>
      </c>
      <c r="D560" s="2">
        <v>38.770000000000003</v>
      </c>
      <c r="E560" s="55">
        <v>38.380000000000003</v>
      </c>
      <c r="F560" s="2">
        <v>77.150000000000006</v>
      </c>
    </row>
    <row r="561" spans="1:6" ht="9.75" customHeight="1">
      <c r="A561" s="52">
        <v>71150</v>
      </c>
      <c r="B561" s="52" t="s">
        <v>566</v>
      </c>
      <c r="C561" s="53" t="s">
        <v>19</v>
      </c>
      <c r="D561" s="1">
        <v>5.57</v>
      </c>
      <c r="E561" s="54">
        <v>3.2</v>
      </c>
      <c r="F561" s="1">
        <v>8.77</v>
      </c>
    </row>
    <row r="562" spans="1:6" ht="9.75" customHeight="1">
      <c r="A562" s="52">
        <v>71151</v>
      </c>
      <c r="B562" s="52" t="s">
        <v>567</v>
      </c>
      <c r="C562" s="53" t="s">
        <v>19</v>
      </c>
      <c r="D562" s="1">
        <v>6.19</v>
      </c>
      <c r="E562" s="54">
        <v>4.16</v>
      </c>
      <c r="F562" s="2">
        <v>10.35</v>
      </c>
    </row>
    <row r="563" spans="1:6" ht="9.75" customHeight="1">
      <c r="A563" s="52">
        <v>71152</v>
      </c>
      <c r="B563" s="52" t="s">
        <v>568</v>
      </c>
      <c r="C563" s="53" t="s">
        <v>19</v>
      </c>
      <c r="D563" s="1">
        <v>8.94</v>
      </c>
      <c r="E563" s="54">
        <v>4.4800000000000004</v>
      </c>
      <c r="F563" s="2">
        <v>13.42</v>
      </c>
    </row>
    <row r="564" spans="1:6" ht="9.75" customHeight="1">
      <c r="A564" s="52">
        <v>71153</v>
      </c>
      <c r="B564" s="52" t="s">
        <v>569</v>
      </c>
      <c r="C564" s="53" t="s">
        <v>19</v>
      </c>
      <c r="D564" s="2">
        <v>20.16</v>
      </c>
      <c r="E564" s="54">
        <v>9.6</v>
      </c>
      <c r="F564" s="2">
        <v>29.76</v>
      </c>
    </row>
    <row r="565" spans="1:6" ht="9.75" customHeight="1">
      <c r="A565" s="52">
        <v>71154</v>
      </c>
      <c r="B565" s="52" t="s">
        <v>570</v>
      </c>
      <c r="C565" s="53" t="s">
        <v>19</v>
      </c>
      <c r="D565" s="2">
        <v>27.78</v>
      </c>
      <c r="E565" s="55">
        <v>11.19</v>
      </c>
      <c r="F565" s="2">
        <v>38.97</v>
      </c>
    </row>
    <row r="566" spans="1:6" ht="9.75" customHeight="1">
      <c r="A566" s="52">
        <v>71155</v>
      </c>
      <c r="B566" s="52" t="s">
        <v>571</v>
      </c>
      <c r="C566" s="53" t="s">
        <v>19</v>
      </c>
      <c r="D566" s="2">
        <v>35.42</v>
      </c>
      <c r="E566" s="55">
        <v>15.04</v>
      </c>
      <c r="F566" s="2">
        <v>50.46</v>
      </c>
    </row>
    <row r="567" spans="1:6" ht="9.75" customHeight="1">
      <c r="A567" s="52">
        <v>71156</v>
      </c>
      <c r="B567" s="52" t="s">
        <v>572</v>
      </c>
      <c r="C567" s="53" t="s">
        <v>19</v>
      </c>
      <c r="D567" s="2">
        <v>92.84</v>
      </c>
      <c r="E567" s="55">
        <v>31.99</v>
      </c>
      <c r="F567" s="3">
        <v>124.83</v>
      </c>
    </row>
    <row r="568" spans="1:6" ht="9.75" customHeight="1">
      <c r="A568" s="52">
        <v>71157</v>
      </c>
      <c r="B568" s="52" t="s">
        <v>573</v>
      </c>
      <c r="C568" s="53" t="s">
        <v>19</v>
      </c>
      <c r="D568" s="3">
        <v>141.33000000000001</v>
      </c>
      <c r="E568" s="55">
        <v>47.99</v>
      </c>
      <c r="F568" s="3">
        <v>189.32</v>
      </c>
    </row>
    <row r="569" spans="1:6" ht="9.75" customHeight="1">
      <c r="A569" s="52">
        <v>71158</v>
      </c>
      <c r="B569" s="52" t="s">
        <v>574</v>
      </c>
      <c r="C569" s="53" t="s">
        <v>19</v>
      </c>
      <c r="D569" s="3">
        <v>192.99</v>
      </c>
      <c r="E569" s="55">
        <v>57.59</v>
      </c>
      <c r="F569" s="3">
        <v>250.58</v>
      </c>
    </row>
    <row r="570" spans="1:6" ht="9.75" customHeight="1">
      <c r="A570" s="52">
        <v>71159</v>
      </c>
      <c r="B570" s="52" t="s">
        <v>575</v>
      </c>
      <c r="C570" s="53" t="s">
        <v>19</v>
      </c>
      <c r="D570" s="2">
        <v>26.5</v>
      </c>
      <c r="E570" s="54">
        <v>5.12</v>
      </c>
      <c r="F570" s="2">
        <v>31.62</v>
      </c>
    </row>
    <row r="571" spans="1:6" ht="9.75" customHeight="1">
      <c r="A571" s="52">
        <v>71170</v>
      </c>
      <c r="B571" s="52" t="s">
        <v>576</v>
      </c>
      <c r="C571" s="53" t="s">
        <v>19</v>
      </c>
      <c r="D571" s="2">
        <v>32.81</v>
      </c>
      <c r="E571" s="54">
        <v>6.72</v>
      </c>
      <c r="F571" s="2">
        <v>39.53</v>
      </c>
    </row>
    <row r="572" spans="1:6" ht="9.75" customHeight="1">
      <c r="A572" s="52">
        <v>71171</v>
      </c>
      <c r="B572" s="52" t="s">
        <v>577</v>
      </c>
      <c r="C572" s="53" t="s">
        <v>19</v>
      </c>
      <c r="D572" s="2">
        <v>11.98</v>
      </c>
      <c r="E572" s="54">
        <v>9.6</v>
      </c>
      <c r="F572" s="2">
        <v>21.58</v>
      </c>
    </row>
    <row r="573" spans="1:6" ht="9.75" customHeight="1">
      <c r="A573" s="52">
        <v>71172</v>
      </c>
      <c r="B573" s="52" t="s">
        <v>578</v>
      </c>
      <c r="C573" s="53" t="s">
        <v>19</v>
      </c>
      <c r="D573" s="2">
        <v>14.7</v>
      </c>
      <c r="E573" s="54">
        <v>9.6</v>
      </c>
      <c r="F573" s="2">
        <v>24.3</v>
      </c>
    </row>
    <row r="574" spans="1:6" ht="9.75" customHeight="1">
      <c r="A574" s="52">
        <v>71173</v>
      </c>
      <c r="B574" s="52" t="s">
        <v>579</v>
      </c>
      <c r="C574" s="53" t="s">
        <v>19</v>
      </c>
      <c r="D574" s="2">
        <v>69.23</v>
      </c>
      <c r="E574" s="55">
        <v>28.79</v>
      </c>
      <c r="F574" s="2">
        <v>98.02</v>
      </c>
    </row>
    <row r="575" spans="1:6" ht="9.75" customHeight="1">
      <c r="A575" s="52">
        <v>71174</v>
      </c>
      <c r="B575" s="52" t="s">
        <v>580</v>
      </c>
      <c r="C575" s="53" t="s">
        <v>19</v>
      </c>
      <c r="D575" s="2">
        <v>76.709999999999994</v>
      </c>
      <c r="E575" s="55">
        <v>28.79</v>
      </c>
      <c r="F575" s="3">
        <v>105.5</v>
      </c>
    </row>
    <row r="576" spans="1:6" ht="9.75" customHeight="1">
      <c r="A576" s="52">
        <v>71175</v>
      </c>
      <c r="B576" s="52" t="s">
        <v>581</v>
      </c>
      <c r="C576" s="53" t="s">
        <v>19</v>
      </c>
      <c r="D576" s="3">
        <v>305.43</v>
      </c>
      <c r="E576" s="55">
        <v>28.79</v>
      </c>
      <c r="F576" s="3">
        <v>334.22</v>
      </c>
    </row>
    <row r="577" spans="1:6" ht="9.75" customHeight="1">
      <c r="A577" s="52">
        <v>71176</v>
      </c>
      <c r="B577" s="52" t="s">
        <v>582</v>
      </c>
      <c r="C577" s="53" t="s">
        <v>19</v>
      </c>
      <c r="D577" s="3">
        <v>361.03</v>
      </c>
      <c r="E577" s="55">
        <v>28.79</v>
      </c>
      <c r="F577" s="3">
        <v>389.82</v>
      </c>
    </row>
    <row r="578" spans="1:6" ht="9.75" customHeight="1">
      <c r="A578" s="52">
        <v>71177</v>
      </c>
      <c r="B578" s="52" t="s">
        <v>583</v>
      </c>
      <c r="C578" s="53" t="s">
        <v>19</v>
      </c>
      <c r="D578" s="3">
        <v>409.29</v>
      </c>
      <c r="E578" s="55">
        <v>28.79</v>
      </c>
      <c r="F578" s="3">
        <v>438.08</v>
      </c>
    </row>
    <row r="579" spans="1:6" ht="9.75" customHeight="1">
      <c r="A579" s="52">
        <v>71178</v>
      </c>
      <c r="B579" s="52" t="s">
        <v>584</v>
      </c>
      <c r="C579" s="53" t="s">
        <v>19</v>
      </c>
      <c r="D579" s="3">
        <v>418.62</v>
      </c>
      <c r="E579" s="55">
        <v>28.79</v>
      </c>
      <c r="F579" s="3">
        <v>447.41</v>
      </c>
    </row>
    <row r="580" spans="1:6" ht="9.75" customHeight="1">
      <c r="A580" s="52">
        <v>71179</v>
      </c>
      <c r="B580" s="52" t="s">
        <v>585</v>
      </c>
      <c r="C580" s="53" t="s">
        <v>19</v>
      </c>
      <c r="D580" s="3">
        <v>439</v>
      </c>
      <c r="E580" s="55">
        <v>28.79</v>
      </c>
      <c r="F580" s="3">
        <v>467.79</v>
      </c>
    </row>
    <row r="581" spans="1:6" ht="9.75" customHeight="1">
      <c r="A581" s="52">
        <v>71180</v>
      </c>
      <c r="B581" s="52" t="s">
        <v>586</v>
      </c>
      <c r="C581" s="53" t="s">
        <v>19</v>
      </c>
      <c r="D581" s="3">
        <v>993.5</v>
      </c>
      <c r="E581" s="55">
        <v>28.79</v>
      </c>
      <c r="F581" s="4">
        <v>1022.29</v>
      </c>
    </row>
    <row r="582" spans="1:6" ht="9.75" customHeight="1">
      <c r="A582" s="52">
        <v>71181</v>
      </c>
      <c r="B582" s="52" t="s">
        <v>587</v>
      </c>
      <c r="C582" s="53" t="s">
        <v>19</v>
      </c>
      <c r="D582" s="4">
        <v>1205.3599999999999</v>
      </c>
      <c r="E582" s="55">
        <v>28.79</v>
      </c>
      <c r="F582" s="4">
        <v>1234.1500000000001</v>
      </c>
    </row>
    <row r="583" spans="1:6" ht="9.75" customHeight="1">
      <c r="A583" s="52">
        <v>71184</v>
      </c>
      <c r="B583" s="52" t="s">
        <v>588</v>
      </c>
      <c r="C583" s="53" t="s">
        <v>19</v>
      </c>
      <c r="D583" s="2">
        <v>86.25</v>
      </c>
      <c r="E583" s="55">
        <v>31.99</v>
      </c>
      <c r="F583" s="3">
        <v>118.24</v>
      </c>
    </row>
    <row r="584" spans="1:6" ht="9.75" customHeight="1">
      <c r="A584" s="52">
        <v>71186</v>
      </c>
      <c r="B584" s="52" t="s">
        <v>589</v>
      </c>
      <c r="C584" s="53" t="s">
        <v>19</v>
      </c>
      <c r="D584" s="3">
        <v>147.33000000000001</v>
      </c>
      <c r="E584" s="55">
        <v>31.99</v>
      </c>
      <c r="F584" s="3">
        <v>179.32</v>
      </c>
    </row>
    <row r="585" spans="1:6" ht="9.75" customHeight="1">
      <c r="A585" s="52">
        <v>71190</v>
      </c>
      <c r="B585" s="52" t="s">
        <v>590</v>
      </c>
      <c r="C585" s="53" t="s">
        <v>138</v>
      </c>
      <c r="D585" s="2">
        <v>24.88</v>
      </c>
      <c r="E585" s="55">
        <v>10.24</v>
      </c>
      <c r="F585" s="2">
        <v>35.119999999999997</v>
      </c>
    </row>
    <row r="586" spans="1:6" ht="9.75" customHeight="1">
      <c r="A586" s="52">
        <v>71193</v>
      </c>
      <c r="B586" s="52" t="s">
        <v>591</v>
      </c>
      <c r="C586" s="53" t="s">
        <v>138</v>
      </c>
      <c r="D586" s="1">
        <v>1.99</v>
      </c>
      <c r="E586" s="54">
        <v>5.44</v>
      </c>
      <c r="F586" s="1">
        <v>7.43</v>
      </c>
    </row>
    <row r="587" spans="1:6" ht="9.75" customHeight="1">
      <c r="A587" s="52">
        <v>71194</v>
      </c>
      <c r="B587" s="52" t="s">
        <v>592</v>
      </c>
      <c r="C587" s="53" t="s">
        <v>138</v>
      </c>
      <c r="D587" s="1">
        <v>2.4500000000000002</v>
      </c>
      <c r="E587" s="54">
        <v>5.44</v>
      </c>
      <c r="F587" s="1">
        <v>7.89</v>
      </c>
    </row>
    <row r="588" spans="1:6" ht="9.75" customHeight="1">
      <c r="A588" s="52">
        <v>71195</v>
      </c>
      <c r="B588" s="52" t="s">
        <v>593</v>
      </c>
      <c r="C588" s="53" t="s">
        <v>138</v>
      </c>
      <c r="D588" s="1">
        <v>3.04</v>
      </c>
      <c r="E588" s="54">
        <v>6.39</v>
      </c>
      <c r="F588" s="1">
        <v>9.43</v>
      </c>
    </row>
    <row r="589" spans="1:6" ht="9.75" customHeight="1">
      <c r="A589" s="52">
        <v>71196</v>
      </c>
      <c r="B589" s="52" t="s">
        <v>594</v>
      </c>
      <c r="C589" s="53" t="s">
        <v>138</v>
      </c>
      <c r="D589" s="1">
        <v>3.19</v>
      </c>
      <c r="E589" s="54">
        <v>6.39</v>
      </c>
      <c r="F589" s="1">
        <v>9.58</v>
      </c>
    </row>
    <row r="590" spans="1:6" ht="9.75" customHeight="1">
      <c r="A590" s="52">
        <v>71197</v>
      </c>
      <c r="B590" s="52" t="s">
        <v>595</v>
      </c>
      <c r="C590" s="53" t="s">
        <v>138</v>
      </c>
      <c r="D590" s="1">
        <v>3.57</v>
      </c>
      <c r="E590" s="55">
        <v>11.84</v>
      </c>
      <c r="F590" s="2">
        <v>15.41</v>
      </c>
    </row>
    <row r="591" spans="1:6" ht="9.75" customHeight="1">
      <c r="A591" s="52">
        <v>71198</v>
      </c>
      <c r="B591" s="52" t="s">
        <v>596</v>
      </c>
      <c r="C591" s="53" t="s">
        <v>138</v>
      </c>
      <c r="D591" s="1">
        <v>5.15</v>
      </c>
      <c r="E591" s="55">
        <v>16</v>
      </c>
      <c r="F591" s="2">
        <v>21.15</v>
      </c>
    </row>
    <row r="592" spans="1:6" ht="9.75" customHeight="1">
      <c r="A592" s="52">
        <v>71199</v>
      </c>
      <c r="B592" s="52" t="s">
        <v>597</v>
      </c>
      <c r="C592" s="53" t="s">
        <v>138</v>
      </c>
      <c r="D592" s="1">
        <v>8.6999999999999993</v>
      </c>
      <c r="E592" s="55">
        <v>25.6</v>
      </c>
      <c r="F592" s="2">
        <v>34.299999999999997</v>
      </c>
    </row>
    <row r="593" spans="1:6" ht="9.75" customHeight="1">
      <c r="A593" s="52">
        <v>71200</v>
      </c>
      <c r="B593" s="52" t="s">
        <v>598</v>
      </c>
      <c r="C593" s="53" t="s">
        <v>138</v>
      </c>
      <c r="D593" s="1">
        <v>3.91</v>
      </c>
      <c r="E593" s="54">
        <v>5.44</v>
      </c>
      <c r="F593" s="1">
        <v>9.35</v>
      </c>
    </row>
    <row r="594" spans="1:6" ht="9.75" customHeight="1">
      <c r="A594" s="52">
        <v>71201</v>
      </c>
      <c r="B594" s="52" t="s">
        <v>599</v>
      </c>
      <c r="C594" s="53" t="s">
        <v>138</v>
      </c>
      <c r="D594" s="1">
        <v>5.13</v>
      </c>
      <c r="E594" s="54">
        <v>5.44</v>
      </c>
      <c r="F594" s="2">
        <v>10.57</v>
      </c>
    </row>
    <row r="595" spans="1:6" ht="9.75" customHeight="1">
      <c r="A595" s="52">
        <v>71202</v>
      </c>
      <c r="B595" s="52" t="s">
        <v>600</v>
      </c>
      <c r="C595" s="53" t="s">
        <v>138</v>
      </c>
      <c r="D595" s="1">
        <v>7.78</v>
      </c>
      <c r="E595" s="54">
        <v>6.39</v>
      </c>
      <c r="F595" s="2">
        <v>14.17</v>
      </c>
    </row>
    <row r="596" spans="1:6" ht="9.75" customHeight="1">
      <c r="A596" s="52">
        <v>71203</v>
      </c>
      <c r="B596" s="52" t="s">
        <v>601</v>
      </c>
      <c r="C596" s="53" t="s">
        <v>138</v>
      </c>
      <c r="D596" s="2">
        <v>12.92</v>
      </c>
      <c r="E596" s="55">
        <v>11.84</v>
      </c>
      <c r="F596" s="2">
        <v>24.76</v>
      </c>
    </row>
    <row r="597" spans="1:6" ht="9.75" customHeight="1">
      <c r="A597" s="52">
        <v>71204</v>
      </c>
      <c r="B597" s="52" t="s">
        <v>602</v>
      </c>
      <c r="C597" s="53" t="s">
        <v>138</v>
      </c>
      <c r="D597" s="1">
        <v>9.9600000000000009</v>
      </c>
      <c r="E597" s="55">
        <v>13.43</v>
      </c>
      <c r="F597" s="2">
        <v>23.39</v>
      </c>
    </row>
    <row r="598" spans="1:6" ht="9.75" customHeight="1">
      <c r="A598" s="52">
        <v>71205</v>
      </c>
      <c r="B598" s="52" t="s">
        <v>603</v>
      </c>
      <c r="C598" s="53" t="s">
        <v>138</v>
      </c>
      <c r="D598" s="2">
        <v>16.350000000000001</v>
      </c>
      <c r="E598" s="55">
        <v>16</v>
      </c>
      <c r="F598" s="2">
        <v>32.35</v>
      </c>
    </row>
    <row r="599" spans="1:6" ht="9.75" customHeight="1">
      <c r="A599" s="52">
        <v>71206</v>
      </c>
      <c r="B599" s="52" t="s">
        <v>604</v>
      </c>
      <c r="C599" s="53" t="s">
        <v>138</v>
      </c>
      <c r="D599" s="2">
        <v>27.33</v>
      </c>
      <c r="E599" s="55">
        <v>21.43</v>
      </c>
      <c r="F599" s="2">
        <v>48.76</v>
      </c>
    </row>
    <row r="600" spans="1:6" ht="9.75" customHeight="1">
      <c r="A600" s="52">
        <v>71207</v>
      </c>
      <c r="B600" s="52" t="s">
        <v>605</v>
      </c>
      <c r="C600" s="53" t="s">
        <v>138</v>
      </c>
      <c r="D600" s="2">
        <v>29.69</v>
      </c>
      <c r="E600" s="55">
        <v>25.6</v>
      </c>
      <c r="F600" s="2">
        <v>55.29</v>
      </c>
    </row>
    <row r="601" spans="1:6" ht="9.75" customHeight="1">
      <c r="A601" s="52">
        <v>71208</v>
      </c>
      <c r="B601" s="52" t="s">
        <v>606</v>
      </c>
      <c r="C601" s="53" t="s">
        <v>138</v>
      </c>
      <c r="D601" s="2">
        <v>51.3</v>
      </c>
      <c r="E601" s="55">
        <v>31.99</v>
      </c>
      <c r="F601" s="2">
        <v>83.29</v>
      </c>
    </row>
    <row r="602" spans="1:6" ht="9.75" customHeight="1">
      <c r="A602" s="52">
        <v>71210</v>
      </c>
      <c r="B602" s="52" t="s">
        <v>607</v>
      </c>
      <c r="C602" s="53" t="s">
        <v>138</v>
      </c>
      <c r="D602" s="2">
        <v>27.15</v>
      </c>
      <c r="E602" s="54">
        <v>6.39</v>
      </c>
      <c r="F602" s="2">
        <v>33.54</v>
      </c>
    </row>
    <row r="603" spans="1:6" ht="9.75" customHeight="1">
      <c r="A603" s="52">
        <v>71211</v>
      </c>
      <c r="B603" s="52" t="s">
        <v>608</v>
      </c>
      <c r="C603" s="53" t="s">
        <v>138</v>
      </c>
      <c r="D603" s="2">
        <v>33.35</v>
      </c>
      <c r="E603" s="54">
        <v>9.6</v>
      </c>
      <c r="F603" s="2">
        <v>42.95</v>
      </c>
    </row>
    <row r="604" spans="1:6" ht="9.75" customHeight="1">
      <c r="A604" s="52">
        <v>71212</v>
      </c>
      <c r="B604" s="52" t="s">
        <v>609</v>
      </c>
      <c r="C604" s="53" t="s">
        <v>138</v>
      </c>
      <c r="D604" s="2">
        <v>35.15</v>
      </c>
      <c r="E604" s="55">
        <v>12.8</v>
      </c>
      <c r="F604" s="2">
        <v>47.95</v>
      </c>
    </row>
    <row r="605" spans="1:6" ht="9.75" customHeight="1">
      <c r="A605" s="52">
        <v>71213</v>
      </c>
      <c r="B605" s="52" t="s">
        <v>610</v>
      </c>
      <c r="C605" s="53" t="s">
        <v>138</v>
      </c>
      <c r="D605" s="2">
        <v>61.76</v>
      </c>
      <c r="E605" s="55">
        <v>20.8</v>
      </c>
      <c r="F605" s="2">
        <v>82.56</v>
      </c>
    </row>
    <row r="606" spans="1:6" ht="9.75" customHeight="1">
      <c r="A606" s="52">
        <v>71214</v>
      </c>
      <c r="B606" s="52" t="s">
        <v>611</v>
      </c>
      <c r="C606" s="53" t="s">
        <v>138</v>
      </c>
      <c r="D606" s="2">
        <v>71.260000000000005</v>
      </c>
      <c r="E606" s="55">
        <v>22.39</v>
      </c>
      <c r="F606" s="2">
        <v>93.65</v>
      </c>
    </row>
    <row r="607" spans="1:6" ht="9.75" customHeight="1">
      <c r="A607" s="52">
        <v>71215</v>
      </c>
      <c r="B607" s="52" t="s">
        <v>612</v>
      </c>
      <c r="C607" s="53" t="s">
        <v>138</v>
      </c>
      <c r="D607" s="2">
        <v>72.959999999999994</v>
      </c>
      <c r="E607" s="55">
        <v>25.6</v>
      </c>
      <c r="F607" s="2">
        <v>98.56</v>
      </c>
    </row>
    <row r="608" spans="1:6" ht="9.75" customHeight="1">
      <c r="A608" s="52">
        <v>71216</v>
      </c>
      <c r="B608" s="52" t="s">
        <v>613</v>
      </c>
      <c r="C608" s="53" t="s">
        <v>138</v>
      </c>
      <c r="D608" s="2">
        <v>76.12</v>
      </c>
      <c r="E608" s="55">
        <v>44.79</v>
      </c>
      <c r="F608" s="3">
        <v>120.91</v>
      </c>
    </row>
    <row r="609" spans="1:6" ht="9.75" customHeight="1">
      <c r="A609" s="52">
        <v>71217</v>
      </c>
      <c r="B609" s="52" t="s">
        <v>614</v>
      </c>
      <c r="C609" s="53" t="s">
        <v>138</v>
      </c>
      <c r="D609" s="3">
        <v>128.53</v>
      </c>
      <c r="E609" s="55">
        <v>51.18</v>
      </c>
      <c r="F609" s="3">
        <v>179.71</v>
      </c>
    </row>
    <row r="610" spans="1:6" ht="9.75" customHeight="1">
      <c r="A610" s="52">
        <v>71218</v>
      </c>
      <c r="B610" s="52" t="s">
        <v>615</v>
      </c>
      <c r="C610" s="53" t="s">
        <v>138</v>
      </c>
      <c r="D610" s="3">
        <v>150.47999999999999</v>
      </c>
      <c r="E610" s="55">
        <v>63.98</v>
      </c>
      <c r="F610" s="3">
        <v>214.46</v>
      </c>
    </row>
    <row r="611" spans="1:6" ht="9.75" customHeight="1">
      <c r="A611" s="52">
        <v>71230</v>
      </c>
      <c r="B611" s="52" t="s">
        <v>616</v>
      </c>
      <c r="C611" s="53" t="s">
        <v>138</v>
      </c>
      <c r="D611" s="1">
        <v>5.9</v>
      </c>
      <c r="E611" s="54">
        <v>5.44</v>
      </c>
      <c r="F611" s="2">
        <v>11.34</v>
      </c>
    </row>
    <row r="612" spans="1:6" ht="9.75" customHeight="1">
      <c r="A612" s="52">
        <v>71231</v>
      </c>
      <c r="B612" s="52" t="s">
        <v>617</v>
      </c>
      <c r="C612" s="53" t="s">
        <v>138</v>
      </c>
      <c r="D612" s="1">
        <v>8.68</v>
      </c>
      <c r="E612" s="54">
        <v>5.44</v>
      </c>
      <c r="F612" s="2">
        <v>14.12</v>
      </c>
    </row>
    <row r="613" spans="1:6" ht="9.75" customHeight="1">
      <c r="A613" s="52">
        <v>71232</v>
      </c>
      <c r="B613" s="52" t="s">
        <v>618</v>
      </c>
      <c r="C613" s="53" t="s">
        <v>138</v>
      </c>
      <c r="D613" s="2">
        <v>11.25</v>
      </c>
      <c r="E613" s="54">
        <v>5.44</v>
      </c>
      <c r="F613" s="2">
        <v>16.690000000000001</v>
      </c>
    </row>
    <row r="614" spans="1:6" ht="9.75" customHeight="1">
      <c r="A614" s="52">
        <v>71250</v>
      </c>
      <c r="B614" s="52" t="s">
        <v>619</v>
      </c>
      <c r="C614" s="53" t="s">
        <v>138</v>
      </c>
      <c r="D614" s="1">
        <v>6.88</v>
      </c>
      <c r="E614" s="54">
        <v>6.39</v>
      </c>
      <c r="F614" s="2">
        <v>13.27</v>
      </c>
    </row>
    <row r="615" spans="1:6" ht="9.75" customHeight="1">
      <c r="A615" s="52">
        <v>71251</v>
      </c>
      <c r="B615" s="52" t="s">
        <v>620</v>
      </c>
      <c r="C615" s="53" t="s">
        <v>138</v>
      </c>
      <c r="D615" s="1">
        <v>8.24</v>
      </c>
      <c r="E615" s="54">
        <v>9.6</v>
      </c>
      <c r="F615" s="2">
        <v>17.84</v>
      </c>
    </row>
    <row r="616" spans="1:6" ht="9.75" customHeight="1">
      <c r="A616" s="52">
        <v>71252</v>
      </c>
      <c r="B616" s="52" t="s">
        <v>621</v>
      </c>
      <c r="C616" s="53" t="s">
        <v>138</v>
      </c>
      <c r="D616" s="2">
        <v>10.220000000000001</v>
      </c>
      <c r="E616" s="55">
        <v>12.8</v>
      </c>
      <c r="F616" s="2">
        <v>23.02</v>
      </c>
    </row>
    <row r="617" spans="1:6" ht="9.75" customHeight="1">
      <c r="A617" s="52">
        <v>71253</v>
      </c>
      <c r="B617" s="52" t="s">
        <v>622</v>
      </c>
      <c r="C617" s="53" t="s">
        <v>138</v>
      </c>
      <c r="D617" s="2">
        <v>20.76</v>
      </c>
      <c r="E617" s="55">
        <v>20.8</v>
      </c>
      <c r="F617" s="2">
        <v>41.56</v>
      </c>
    </row>
    <row r="618" spans="1:6" ht="9.75" customHeight="1">
      <c r="A618" s="52">
        <v>71254</v>
      </c>
      <c r="B618" s="52" t="s">
        <v>623</v>
      </c>
      <c r="C618" s="53" t="s">
        <v>138</v>
      </c>
      <c r="D618" s="2">
        <v>24.27</v>
      </c>
      <c r="E618" s="55">
        <v>22.39</v>
      </c>
      <c r="F618" s="2">
        <v>46.66</v>
      </c>
    </row>
    <row r="619" spans="1:6" ht="9.75" customHeight="1">
      <c r="A619" s="52">
        <v>71255</v>
      </c>
      <c r="B619" s="52" t="s">
        <v>624</v>
      </c>
      <c r="C619" s="53" t="s">
        <v>138</v>
      </c>
      <c r="D619" s="2">
        <v>27</v>
      </c>
      <c r="E619" s="55">
        <v>25.6</v>
      </c>
      <c r="F619" s="2">
        <v>52.6</v>
      </c>
    </row>
    <row r="620" spans="1:6" ht="9.75" customHeight="1">
      <c r="A620" s="52">
        <v>71256</v>
      </c>
      <c r="B620" s="52" t="s">
        <v>625</v>
      </c>
      <c r="C620" s="53" t="s">
        <v>138</v>
      </c>
      <c r="D620" s="2">
        <v>51.7</v>
      </c>
      <c r="E620" s="55">
        <v>44.79</v>
      </c>
      <c r="F620" s="2">
        <v>96.49</v>
      </c>
    </row>
    <row r="621" spans="1:6" ht="9.75" customHeight="1">
      <c r="A621" s="52">
        <v>71257</v>
      </c>
      <c r="B621" s="52" t="s">
        <v>626</v>
      </c>
      <c r="C621" s="53" t="s">
        <v>138</v>
      </c>
      <c r="D621" s="2">
        <v>60.1</v>
      </c>
      <c r="E621" s="55">
        <v>51.18</v>
      </c>
      <c r="F621" s="3">
        <v>111.28</v>
      </c>
    </row>
    <row r="622" spans="1:6" ht="9.75" customHeight="1">
      <c r="A622" s="52">
        <v>71258</v>
      </c>
      <c r="B622" s="52" t="s">
        <v>627</v>
      </c>
      <c r="C622" s="53" t="s">
        <v>138</v>
      </c>
      <c r="D622" s="2">
        <v>98.3</v>
      </c>
      <c r="E622" s="55">
        <v>63.98</v>
      </c>
      <c r="F622" s="3">
        <v>162.28</v>
      </c>
    </row>
    <row r="623" spans="1:6" ht="9.75" customHeight="1">
      <c r="A623" s="52">
        <v>71267</v>
      </c>
      <c r="B623" s="52" t="s">
        <v>628</v>
      </c>
      <c r="C623" s="53" t="s">
        <v>19</v>
      </c>
      <c r="D623" s="1">
        <v>3.61</v>
      </c>
      <c r="E623" s="54">
        <v>8</v>
      </c>
      <c r="F623" s="2">
        <v>11.61</v>
      </c>
    </row>
    <row r="624" spans="1:6" ht="9.75" customHeight="1">
      <c r="A624" s="52">
        <v>71268</v>
      </c>
      <c r="B624" s="52" t="s">
        <v>629</v>
      </c>
      <c r="C624" s="53" t="s">
        <v>19</v>
      </c>
      <c r="D624" s="2">
        <v>11.69</v>
      </c>
      <c r="E624" s="54">
        <v>8</v>
      </c>
      <c r="F624" s="2">
        <v>19.690000000000001</v>
      </c>
    </row>
    <row r="625" spans="1:6" ht="9.75" customHeight="1">
      <c r="A625" s="52">
        <v>71270</v>
      </c>
      <c r="B625" s="52" t="s">
        <v>630</v>
      </c>
      <c r="C625" s="53" t="s">
        <v>19</v>
      </c>
      <c r="D625" s="1">
        <v>8.06</v>
      </c>
      <c r="E625" s="54">
        <v>8</v>
      </c>
      <c r="F625" s="2">
        <v>16.059999999999999</v>
      </c>
    </row>
    <row r="626" spans="1:6" ht="9.75" customHeight="1">
      <c r="A626" s="52">
        <v>71271</v>
      </c>
      <c r="B626" s="52" t="s">
        <v>631</v>
      </c>
      <c r="C626" s="53" t="s">
        <v>19</v>
      </c>
      <c r="D626" s="2">
        <v>12.22</v>
      </c>
      <c r="E626" s="54">
        <v>8</v>
      </c>
      <c r="F626" s="2">
        <v>20.22</v>
      </c>
    </row>
    <row r="627" spans="1:6" ht="9.75" customHeight="1">
      <c r="A627" s="52">
        <v>71275</v>
      </c>
      <c r="B627" s="52" t="s">
        <v>632</v>
      </c>
      <c r="C627" s="53" t="s">
        <v>19</v>
      </c>
      <c r="D627" s="1">
        <v>4.1500000000000004</v>
      </c>
      <c r="E627" s="54">
        <v>6.39</v>
      </c>
      <c r="F627" s="2">
        <v>10.54</v>
      </c>
    </row>
    <row r="628" spans="1:6" ht="9.75" customHeight="1">
      <c r="A628" s="52">
        <v>71277</v>
      </c>
      <c r="B628" s="52" t="s">
        <v>633</v>
      </c>
      <c r="C628" s="53" t="s">
        <v>19</v>
      </c>
      <c r="D628" s="1">
        <v>2.65</v>
      </c>
      <c r="E628" s="54">
        <v>4.8</v>
      </c>
      <c r="F628" s="1">
        <v>7.45</v>
      </c>
    </row>
    <row r="629" spans="1:6" ht="9.75" customHeight="1">
      <c r="A629" s="52">
        <v>71278</v>
      </c>
      <c r="B629" s="52" t="s">
        <v>634</v>
      </c>
      <c r="C629" s="53" t="s">
        <v>19</v>
      </c>
      <c r="D629" s="1">
        <v>2.4</v>
      </c>
      <c r="E629" s="54">
        <v>0.96</v>
      </c>
      <c r="F629" s="1">
        <v>3.36</v>
      </c>
    </row>
    <row r="630" spans="1:6" ht="9.75" customHeight="1">
      <c r="A630" s="52">
        <v>71279</v>
      </c>
      <c r="B630" s="52" t="s">
        <v>635</v>
      </c>
      <c r="C630" s="53" t="s">
        <v>19</v>
      </c>
      <c r="D630" s="1">
        <v>2.2999999999999998</v>
      </c>
      <c r="E630" s="54">
        <v>0.96</v>
      </c>
      <c r="F630" s="1">
        <v>3.26</v>
      </c>
    </row>
    <row r="631" spans="1:6" ht="9.75" customHeight="1">
      <c r="A631" s="52">
        <v>71280</v>
      </c>
      <c r="B631" s="52" t="s">
        <v>636</v>
      </c>
      <c r="C631" s="53" t="s">
        <v>138</v>
      </c>
      <c r="D631" s="1">
        <v>2.08</v>
      </c>
      <c r="E631" s="54">
        <v>1.76</v>
      </c>
      <c r="F631" s="1">
        <v>3.84</v>
      </c>
    </row>
    <row r="632" spans="1:6" ht="9.75" customHeight="1">
      <c r="A632" s="52">
        <v>71281</v>
      </c>
      <c r="B632" s="52" t="s">
        <v>637</v>
      </c>
      <c r="C632" s="53" t="s">
        <v>138</v>
      </c>
      <c r="D632" s="1">
        <v>3.09</v>
      </c>
      <c r="E632" s="54">
        <v>1.92</v>
      </c>
      <c r="F632" s="1">
        <v>5.01</v>
      </c>
    </row>
    <row r="633" spans="1:6" ht="9.75" customHeight="1">
      <c r="A633" s="52">
        <v>71282</v>
      </c>
      <c r="B633" s="52" t="s">
        <v>638</v>
      </c>
      <c r="C633" s="53" t="s">
        <v>138</v>
      </c>
      <c r="D633" s="1">
        <v>6.03</v>
      </c>
      <c r="E633" s="54">
        <v>2.08</v>
      </c>
      <c r="F633" s="1">
        <v>8.11</v>
      </c>
    </row>
    <row r="634" spans="1:6" ht="9.75" customHeight="1">
      <c r="A634" s="52">
        <v>71283</v>
      </c>
      <c r="B634" s="52" t="s">
        <v>639</v>
      </c>
      <c r="C634" s="53" t="s">
        <v>138</v>
      </c>
      <c r="D634" s="1">
        <v>8.85</v>
      </c>
      <c r="E634" s="54">
        <v>2.2400000000000002</v>
      </c>
      <c r="F634" s="2">
        <v>11.09</v>
      </c>
    </row>
    <row r="635" spans="1:6" ht="9.75" customHeight="1">
      <c r="A635" s="52">
        <v>71290</v>
      </c>
      <c r="B635" s="52" t="s">
        <v>640</v>
      </c>
      <c r="C635" s="53" t="s">
        <v>138</v>
      </c>
      <c r="D635" s="1">
        <v>1.45</v>
      </c>
      <c r="E635" s="54">
        <v>1.6</v>
      </c>
      <c r="F635" s="1">
        <v>3.05</v>
      </c>
    </row>
    <row r="636" spans="1:6" ht="9.75" customHeight="1">
      <c r="A636" s="52">
        <v>71291</v>
      </c>
      <c r="B636" s="52" t="s">
        <v>641</v>
      </c>
      <c r="C636" s="53" t="s">
        <v>138</v>
      </c>
      <c r="D636" s="1">
        <v>2.4500000000000002</v>
      </c>
      <c r="E636" s="54">
        <v>1.76</v>
      </c>
      <c r="F636" s="1">
        <v>4.21</v>
      </c>
    </row>
    <row r="637" spans="1:6" ht="9.75" customHeight="1">
      <c r="A637" s="52">
        <v>71292</v>
      </c>
      <c r="B637" s="52" t="s">
        <v>642</v>
      </c>
      <c r="C637" s="53" t="s">
        <v>138</v>
      </c>
      <c r="D637" s="1">
        <v>4.58</v>
      </c>
      <c r="E637" s="54">
        <v>1.92</v>
      </c>
      <c r="F637" s="1">
        <v>6.5</v>
      </c>
    </row>
    <row r="638" spans="1:6" ht="9.75" customHeight="1">
      <c r="A638" s="52">
        <v>71293</v>
      </c>
      <c r="B638" s="52" t="s">
        <v>643</v>
      </c>
      <c r="C638" s="53" t="s">
        <v>138</v>
      </c>
      <c r="D638" s="1">
        <v>5.73</v>
      </c>
      <c r="E638" s="54">
        <v>2.08</v>
      </c>
      <c r="F638" s="1">
        <v>7.81</v>
      </c>
    </row>
    <row r="639" spans="1:6" ht="9.75" customHeight="1">
      <c r="A639" s="52">
        <v>71294</v>
      </c>
      <c r="B639" s="52" t="s">
        <v>644</v>
      </c>
      <c r="C639" s="53" t="s">
        <v>138</v>
      </c>
      <c r="D639" s="1">
        <v>9.2100000000000009</v>
      </c>
      <c r="E639" s="54">
        <v>2.2400000000000002</v>
      </c>
      <c r="F639" s="2">
        <v>11.45</v>
      </c>
    </row>
    <row r="640" spans="1:6" ht="9.75" customHeight="1">
      <c r="A640" s="52">
        <v>71320</v>
      </c>
      <c r="B640" s="52" t="s">
        <v>645</v>
      </c>
      <c r="C640" s="53" t="s">
        <v>19</v>
      </c>
      <c r="D640" s="1">
        <v>2.79</v>
      </c>
      <c r="E640" s="54">
        <v>1.6</v>
      </c>
      <c r="F640" s="1">
        <v>4.3899999999999997</v>
      </c>
    </row>
    <row r="641" spans="1:6" ht="9.75" customHeight="1">
      <c r="A641" s="52">
        <v>71321</v>
      </c>
      <c r="B641" s="52" t="s">
        <v>646</v>
      </c>
      <c r="C641" s="53" t="s">
        <v>19</v>
      </c>
      <c r="D641" s="2">
        <v>15.98</v>
      </c>
      <c r="E641" s="54">
        <v>6.39</v>
      </c>
      <c r="F641" s="2">
        <v>22.37</v>
      </c>
    </row>
    <row r="642" spans="1:6" ht="9.75" customHeight="1">
      <c r="A642" s="52">
        <v>71329</v>
      </c>
      <c r="B642" s="52" t="s">
        <v>647</v>
      </c>
      <c r="C642" s="53" t="s">
        <v>19</v>
      </c>
      <c r="D642" s="1">
        <v>3.62</v>
      </c>
      <c r="E642" s="54">
        <v>3.2</v>
      </c>
      <c r="F642" s="1">
        <v>6.82</v>
      </c>
    </row>
    <row r="643" spans="1:6" ht="9.75" customHeight="1">
      <c r="A643" s="52">
        <v>71330</v>
      </c>
      <c r="B643" s="52" t="s">
        <v>648</v>
      </c>
      <c r="C643" s="53" t="s">
        <v>19</v>
      </c>
      <c r="D643" s="1">
        <v>6.56</v>
      </c>
      <c r="E643" s="54">
        <v>6.39</v>
      </c>
      <c r="F643" s="2">
        <v>12.95</v>
      </c>
    </row>
    <row r="644" spans="1:6" ht="9.75" customHeight="1">
      <c r="A644" s="52">
        <v>71331</v>
      </c>
      <c r="B644" s="52" t="s">
        <v>649</v>
      </c>
      <c r="C644" s="53" t="s">
        <v>19</v>
      </c>
      <c r="D644" s="1">
        <v>9.07</v>
      </c>
      <c r="E644" s="55">
        <v>12.8</v>
      </c>
      <c r="F644" s="2">
        <v>21.87</v>
      </c>
    </row>
    <row r="645" spans="1:6" ht="9.75" customHeight="1">
      <c r="A645" s="52">
        <v>71365</v>
      </c>
      <c r="B645" s="52" t="s">
        <v>650</v>
      </c>
      <c r="C645" s="53" t="s">
        <v>67</v>
      </c>
      <c r="D645" s="2">
        <v>38.53</v>
      </c>
      <c r="E645" s="55">
        <v>12.8</v>
      </c>
      <c r="F645" s="2">
        <v>51.33</v>
      </c>
    </row>
    <row r="646" spans="1:6" ht="9.75" customHeight="1">
      <c r="A646" s="52">
        <v>71371</v>
      </c>
      <c r="B646" s="52" t="s">
        <v>651</v>
      </c>
      <c r="C646" s="53" t="s">
        <v>19</v>
      </c>
      <c r="D646" s="1">
        <v>1.1100000000000001</v>
      </c>
      <c r="E646" s="54">
        <v>5.12</v>
      </c>
      <c r="F646" s="1">
        <v>6.23</v>
      </c>
    </row>
    <row r="647" spans="1:6" ht="9.75" customHeight="1">
      <c r="A647" s="52">
        <v>71380</v>
      </c>
      <c r="B647" s="52" t="s">
        <v>652</v>
      </c>
      <c r="C647" s="53" t="s">
        <v>19</v>
      </c>
      <c r="D647" s="2">
        <v>73.22</v>
      </c>
      <c r="E647" s="54">
        <v>9.6</v>
      </c>
      <c r="F647" s="2">
        <v>82.82</v>
      </c>
    </row>
    <row r="648" spans="1:6" ht="9.75" customHeight="1">
      <c r="A648" s="52">
        <v>71381</v>
      </c>
      <c r="B648" s="52" t="s">
        <v>653</v>
      </c>
      <c r="C648" s="53" t="s">
        <v>19</v>
      </c>
      <c r="D648" s="2">
        <v>88.07</v>
      </c>
      <c r="E648" s="55">
        <v>12.8</v>
      </c>
      <c r="F648" s="3">
        <v>100.87</v>
      </c>
    </row>
    <row r="649" spans="1:6" ht="9.75" customHeight="1">
      <c r="A649" s="52">
        <v>71390</v>
      </c>
      <c r="B649" s="52" t="s">
        <v>654</v>
      </c>
      <c r="C649" s="53" t="s">
        <v>19</v>
      </c>
      <c r="D649" s="2">
        <v>75.069999999999993</v>
      </c>
      <c r="E649" s="55">
        <v>12.8</v>
      </c>
      <c r="F649" s="2">
        <v>87.87</v>
      </c>
    </row>
    <row r="650" spans="1:6" ht="9.75" customHeight="1">
      <c r="A650" s="52">
        <v>71391</v>
      </c>
      <c r="B650" s="52" t="s">
        <v>655</v>
      </c>
      <c r="C650" s="53" t="s">
        <v>19</v>
      </c>
      <c r="D650" s="2">
        <v>75.88</v>
      </c>
      <c r="E650" s="55">
        <v>16</v>
      </c>
      <c r="F650" s="2">
        <v>91.88</v>
      </c>
    </row>
    <row r="651" spans="1:6" ht="9.75" customHeight="1">
      <c r="A651" s="52">
        <v>71400</v>
      </c>
      <c r="B651" s="52" t="s">
        <v>656</v>
      </c>
      <c r="C651" s="53" t="s">
        <v>19</v>
      </c>
      <c r="D651" s="2">
        <v>73.36</v>
      </c>
      <c r="E651" s="55">
        <v>12.8</v>
      </c>
      <c r="F651" s="2">
        <v>86.16</v>
      </c>
    </row>
    <row r="652" spans="1:6" ht="9.75" customHeight="1">
      <c r="A652" s="52">
        <v>71410</v>
      </c>
      <c r="B652" s="52" t="s">
        <v>657</v>
      </c>
      <c r="C652" s="53" t="s">
        <v>19</v>
      </c>
      <c r="D652" s="2">
        <v>75.81</v>
      </c>
      <c r="E652" s="55">
        <v>11.84</v>
      </c>
      <c r="F652" s="2">
        <v>87.65</v>
      </c>
    </row>
    <row r="653" spans="1:6" ht="9.75" customHeight="1">
      <c r="A653" s="52">
        <v>71411</v>
      </c>
      <c r="B653" s="52" t="s">
        <v>658</v>
      </c>
      <c r="C653" s="53" t="s">
        <v>19</v>
      </c>
      <c r="D653" s="1">
        <v>7.39</v>
      </c>
      <c r="E653" s="54">
        <v>6.72</v>
      </c>
      <c r="F653" s="2">
        <v>14.11</v>
      </c>
    </row>
    <row r="654" spans="1:6" ht="9.75" customHeight="1">
      <c r="A654" s="52">
        <v>71412</v>
      </c>
      <c r="B654" s="52" t="s">
        <v>659</v>
      </c>
      <c r="C654" s="53" t="s">
        <v>19</v>
      </c>
      <c r="D654" s="2">
        <v>11.52</v>
      </c>
      <c r="E654" s="55">
        <v>11.84</v>
      </c>
      <c r="F654" s="2">
        <v>23.36</v>
      </c>
    </row>
    <row r="655" spans="1:6" ht="9.75" customHeight="1">
      <c r="A655" s="52">
        <v>71430</v>
      </c>
      <c r="B655" s="52" t="s">
        <v>660</v>
      </c>
      <c r="C655" s="53" t="s">
        <v>19</v>
      </c>
      <c r="D655" s="2">
        <v>22.14</v>
      </c>
      <c r="E655" s="55">
        <v>16.95</v>
      </c>
      <c r="F655" s="2">
        <v>39.090000000000003</v>
      </c>
    </row>
    <row r="656" spans="1:6" ht="9.75" customHeight="1">
      <c r="A656" s="52">
        <v>71431</v>
      </c>
      <c r="B656" s="52" t="s">
        <v>661</v>
      </c>
      <c r="C656" s="53" t="s">
        <v>19</v>
      </c>
      <c r="D656" s="2">
        <v>10.48</v>
      </c>
      <c r="E656" s="54">
        <v>9.2799999999999994</v>
      </c>
      <c r="F656" s="2">
        <v>19.760000000000002</v>
      </c>
    </row>
    <row r="657" spans="1:6" ht="9.75" customHeight="1">
      <c r="A657" s="52">
        <v>71432</v>
      </c>
      <c r="B657" s="52" t="s">
        <v>662</v>
      </c>
      <c r="C657" s="53" t="s">
        <v>19</v>
      </c>
      <c r="D657" s="2">
        <v>16.37</v>
      </c>
      <c r="E657" s="55">
        <v>16.95</v>
      </c>
      <c r="F657" s="2">
        <v>33.32</v>
      </c>
    </row>
    <row r="658" spans="1:6" ht="9.75" customHeight="1">
      <c r="A658" s="52">
        <v>71440</v>
      </c>
      <c r="B658" s="52" t="s">
        <v>663</v>
      </c>
      <c r="C658" s="53" t="s">
        <v>19</v>
      </c>
      <c r="D658" s="1">
        <v>7.64</v>
      </c>
      <c r="E658" s="54">
        <v>6.72</v>
      </c>
      <c r="F658" s="2">
        <v>14.36</v>
      </c>
    </row>
    <row r="659" spans="1:6" ht="9.75" customHeight="1">
      <c r="A659" s="52">
        <v>71441</v>
      </c>
      <c r="B659" s="52" t="s">
        <v>664</v>
      </c>
      <c r="C659" s="53" t="s">
        <v>19</v>
      </c>
      <c r="D659" s="2">
        <v>11.01</v>
      </c>
      <c r="E659" s="55">
        <v>11.84</v>
      </c>
      <c r="F659" s="2">
        <v>22.85</v>
      </c>
    </row>
    <row r="660" spans="1:6" ht="9.75" customHeight="1">
      <c r="A660" s="52">
        <v>71442</v>
      </c>
      <c r="B660" s="52" t="s">
        <v>665</v>
      </c>
      <c r="C660" s="53" t="s">
        <v>19</v>
      </c>
      <c r="D660" s="2">
        <v>16.47</v>
      </c>
      <c r="E660" s="55">
        <v>16.95</v>
      </c>
      <c r="F660" s="2">
        <v>33.42</v>
      </c>
    </row>
    <row r="661" spans="1:6" ht="9.75" customHeight="1">
      <c r="A661" s="52">
        <v>71443</v>
      </c>
      <c r="B661" s="52" t="s">
        <v>666</v>
      </c>
      <c r="C661" s="53" t="s">
        <v>19</v>
      </c>
      <c r="D661" s="2">
        <v>13.26</v>
      </c>
      <c r="E661" s="55">
        <v>11.84</v>
      </c>
      <c r="F661" s="2">
        <v>25.1</v>
      </c>
    </row>
    <row r="662" spans="1:6" ht="9.75" customHeight="1">
      <c r="A662" s="52">
        <v>71450</v>
      </c>
      <c r="B662" s="52" t="s">
        <v>667</v>
      </c>
      <c r="C662" s="53" t="s">
        <v>19</v>
      </c>
      <c r="D662" s="3">
        <v>144.71</v>
      </c>
      <c r="E662" s="55">
        <v>19.190000000000001</v>
      </c>
      <c r="F662" s="3">
        <v>163.9</v>
      </c>
    </row>
    <row r="663" spans="1:6" ht="9.75" customHeight="1">
      <c r="A663" s="52">
        <v>71451</v>
      </c>
      <c r="B663" s="52" t="s">
        <v>668</v>
      </c>
      <c r="C663" s="53" t="s">
        <v>19</v>
      </c>
      <c r="D663" s="3">
        <v>167.52</v>
      </c>
      <c r="E663" s="55">
        <v>19.190000000000001</v>
      </c>
      <c r="F663" s="3">
        <v>186.71</v>
      </c>
    </row>
    <row r="664" spans="1:6" ht="9.75" customHeight="1">
      <c r="A664" s="52">
        <v>71452</v>
      </c>
      <c r="B664" s="52" t="s">
        <v>669</v>
      </c>
      <c r="C664" s="53" t="s">
        <v>19</v>
      </c>
      <c r="D664" s="3">
        <v>180.79</v>
      </c>
      <c r="E664" s="55">
        <v>19.190000000000001</v>
      </c>
      <c r="F664" s="3">
        <v>199.98</v>
      </c>
    </row>
    <row r="665" spans="1:6" ht="9.75" customHeight="1">
      <c r="A665" s="52">
        <v>71455</v>
      </c>
      <c r="B665" s="52" t="s">
        <v>670</v>
      </c>
      <c r="C665" s="53" t="s">
        <v>19</v>
      </c>
      <c r="D665" s="3">
        <v>169.89</v>
      </c>
      <c r="E665" s="55">
        <v>31.99</v>
      </c>
      <c r="F665" s="3">
        <v>201.88</v>
      </c>
    </row>
    <row r="666" spans="1:6" ht="9.75" customHeight="1">
      <c r="A666" s="52">
        <v>71456</v>
      </c>
      <c r="B666" s="52" t="s">
        <v>671</v>
      </c>
      <c r="C666" s="53" t="s">
        <v>19</v>
      </c>
      <c r="D666" s="3">
        <v>187.9</v>
      </c>
      <c r="E666" s="55">
        <v>31.99</v>
      </c>
      <c r="F666" s="3">
        <v>219.89</v>
      </c>
    </row>
    <row r="667" spans="1:6" ht="9.75" customHeight="1">
      <c r="A667" s="52">
        <v>71457</v>
      </c>
      <c r="B667" s="52" t="s">
        <v>672</v>
      </c>
      <c r="C667" s="53" t="s">
        <v>19</v>
      </c>
      <c r="D667" s="3">
        <v>193.49</v>
      </c>
      <c r="E667" s="55">
        <v>31.99</v>
      </c>
      <c r="F667" s="3">
        <v>225.48</v>
      </c>
    </row>
    <row r="668" spans="1:6" ht="9.75" customHeight="1">
      <c r="A668" s="52">
        <v>71460</v>
      </c>
      <c r="B668" s="52" t="s">
        <v>673</v>
      </c>
      <c r="C668" s="53" t="s">
        <v>19</v>
      </c>
      <c r="D668" s="1">
        <v>8.31</v>
      </c>
      <c r="E668" s="54">
        <v>9.6</v>
      </c>
      <c r="F668" s="2">
        <v>17.91</v>
      </c>
    </row>
    <row r="669" spans="1:6" ht="9.75" customHeight="1">
      <c r="A669" s="52">
        <v>71461</v>
      </c>
      <c r="B669" s="52" t="s">
        <v>674</v>
      </c>
      <c r="C669" s="53" t="s">
        <v>19</v>
      </c>
      <c r="D669" s="1">
        <v>9.4700000000000006</v>
      </c>
      <c r="E669" s="54">
        <v>9.6</v>
      </c>
      <c r="F669" s="2">
        <v>19.07</v>
      </c>
    </row>
    <row r="670" spans="1:6" ht="9.75" customHeight="1">
      <c r="A670" s="52">
        <v>71462</v>
      </c>
      <c r="B670" s="52" t="s">
        <v>675</v>
      </c>
      <c r="C670" s="53" t="s">
        <v>19</v>
      </c>
      <c r="D670" s="2">
        <v>11.52</v>
      </c>
      <c r="E670" s="54">
        <v>9.6</v>
      </c>
      <c r="F670" s="2">
        <v>21.12</v>
      </c>
    </row>
    <row r="671" spans="1:6" ht="9.75" customHeight="1">
      <c r="A671" s="52">
        <v>71463</v>
      </c>
      <c r="B671" s="52" t="s">
        <v>676</v>
      </c>
      <c r="C671" s="53" t="s">
        <v>19</v>
      </c>
      <c r="D671" s="2">
        <v>15.53</v>
      </c>
      <c r="E671" s="54">
        <v>9.6</v>
      </c>
      <c r="F671" s="2">
        <v>25.13</v>
      </c>
    </row>
    <row r="672" spans="1:6" ht="9.75" customHeight="1">
      <c r="A672" s="52">
        <v>71464</v>
      </c>
      <c r="B672" s="52" t="s">
        <v>677</v>
      </c>
      <c r="C672" s="53" t="s">
        <v>19</v>
      </c>
      <c r="D672" s="2">
        <v>17.22</v>
      </c>
      <c r="E672" s="54">
        <v>9.6</v>
      </c>
      <c r="F672" s="2">
        <v>26.82</v>
      </c>
    </row>
    <row r="673" spans="1:6" ht="9.75" customHeight="1">
      <c r="A673" s="52">
        <v>71465</v>
      </c>
      <c r="B673" s="52" t="s">
        <v>678</v>
      </c>
      <c r="C673" s="53" t="s">
        <v>19</v>
      </c>
      <c r="D673" s="2">
        <v>26.69</v>
      </c>
      <c r="E673" s="54">
        <v>9.6</v>
      </c>
      <c r="F673" s="2">
        <v>36.29</v>
      </c>
    </row>
    <row r="674" spans="1:6" ht="9.75" customHeight="1">
      <c r="A674" s="52">
        <v>71470</v>
      </c>
      <c r="B674" s="52" t="s">
        <v>679</v>
      </c>
      <c r="C674" s="53" t="s">
        <v>19</v>
      </c>
      <c r="D674" s="1">
        <v>7.49</v>
      </c>
      <c r="E674" s="55">
        <v>11.71</v>
      </c>
      <c r="F674" s="2">
        <v>19.2</v>
      </c>
    </row>
    <row r="675" spans="1:6" ht="9.75" customHeight="1">
      <c r="A675" s="52">
        <v>71471</v>
      </c>
      <c r="B675" s="52" t="s">
        <v>680</v>
      </c>
      <c r="C675" s="53" t="s">
        <v>19</v>
      </c>
      <c r="D675" s="2">
        <v>16.489999999999998</v>
      </c>
      <c r="E675" s="55">
        <v>11.19</v>
      </c>
      <c r="F675" s="2">
        <v>27.68</v>
      </c>
    </row>
    <row r="676" spans="1:6" ht="9.75" customHeight="1">
      <c r="A676" s="52">
        <v>71472</v>
      </c>
      <c r="B676" s="52" t="s">
        <v>681</v>
      </c>
      <c r="C676" s="53" t="s">
        <v>19</v>
      </c>
      <c r="D676" s="1">
        <v>7.16</v>
      </c>
      <c r="E676" s="55">
        <v>11.71</v>
      </c>
      <c r="F676" s="2">
        <v>18.87</v>
      </c>
    </row>
    <row r="677" spans="1:6" ht="9.75" customHeight="1">
      <c r="A677" s="52">
        <v>71473</v>
      </c>
      <c r="B677" s="52" t="s">
        <v>682</v>
      </c>
      <c r="C677" s="53" t="s">
        <v>19</v>
      </c>
      <c r="D677" s="2">
        <v>17.68</v>
      </c>
      <c r="E677" s="55">
        <v>23.41</v>
      </c>
      <c r="F677" s="2">
        <v>41.09</v>
      </c>
    </row>
    <row r="678" spans="1:6" ht="9.75" customHeight="1">
      <c r="A678" s="52">
        <v>71474</v>
      </c>
      <c r="B678" s="52" t="s">
        <v>683</v>
      </c>
      <c r="C678" s="53" t="s">
        <v>19</v>
      </c>
      <c r="D678" s="2">
        <v>22.47</v>
      </c>
      <c r="E678" s="55">
        <v>11.71</v>
      </c>
      <c r="F678" s="2">
        <v>34.18</v>
      </c>
    </row>
    <row r="679" spans="1:6" ht="9.75" customHeight="1">
      <c r="A679" s="52">
        <v>71476</v>
      </c>
      <c r="B679" s="52" t="s">
        <v>684</v>
      </c>
      <c r="C679" s="53" t="s">
        <v>67</v>
      </c>
      <c r="D679" s="2">
        <v>85.56</v>
      </c>
      <c r="E679" s="54">
        <v>6.39</v>
      </c>
      <c r="F679" s="2">
        <v>91.95</v>
      </c>
    </row>
    <row r="680" spans="1:6" ht="9.75" customHeight="1">
      <c r="A680" s="52">
        <v>71480</v>
      </c>
      <c r="B680" s="52" t="s">
        <v>685</v>
      </c>
      <c r="C680" s="53" t="s">
        <v>19</v>
      </c>
      <c r="D680" s="1">
        <v>6.86</v>
      </c>
      <c r="E680" s="54">
        <v>6.39</v>
      </c>
      <c r="F680" s="2">
        <v>13.25</v>
      </c>
    </row>
    <row r="681" spans="1:6" ht="9.75" customHeight="1">
      <c r="A681" s="52">
        <v>71481</v>
      </c>
      <c r="B681" s="52" t="s">
        <v>686</v>
      </c>
      <c r="C681" s="53" t="s">
        <v>19</v>
      </c>
      <c r="D681" s="1">
        <v>9.52</v>
      </c>
      <c r="E681" s="54">
        <v>6.39</v>
      </c>
      <c r="F681" s="2">
        <v>15.91</v>
      </c>
    </row>
    <row r="682" spans="1:6" ht="9.75" customHeight="1">
      <c r="A682" s="52">
        <v>71490</v>
      </c>
      <c r="B682" s="52" t="s">
        <v>687</v>
      </c>
      <c r="C682" s="53" t="s">
        <v>19</v>
      </c>
      <c r="D682" s="1">
        <v>0.39</v>
      </c>
      <c r="E682" s="54">
        <v>4.8</v>
      </c>
      <c r="F682" s="1">
        <v>5.19</v>
      </c>
    </row>
    <row r="683" spans="1:6" ht="9.75" customHeight="1">
      <c r="A683" s="52">
        <v>71491</v>
      </c>
      <c r="B683" s="52" t="s">
        <v>688</v>
      </c>
      <c r="C683" s="53" t="s">
        <v>19</v>
      </c>
      <c r="D683" s="1">
        <v>0.68</v>
      </c>
      <c r="E683" s="54">
        <v>4.8</v>
      </c>
      <c r="F683" s="1">
        <v>5.48</v>
      </c>
    </row>
    <row r="684" spans="1:6" ht="9.75" customHeight="1">
      <c r="A684" s="52">
        <v>71492</v>
      </c>
      <c r="B684" s="52" t="s">
        <v>689</v>
      </c>
      <c r="C684" s="53" t="s">
        <v>19</v>
      </c>
      <c r="D684" s="1">
        <v>0.9</v>
      </c>
      <c r="E684" s="54">
        <v>6.39</v>
      </c>
      <c r="F684" s="1">
        <v>7.29</v>
      </c>
    </row>
    <row r="685" spans="1:6" ht="9.75" customHeight="1">
      <c r="A685" s="52">
        <v>71500</v>
      </c>
      <c r="B685" s="52" t="s">
        <v>690</v>
      </c>
      <c r="C685" s="53" t="s">
        <v>19</v>
      </c>
      <c r="D685" s="2">
        <v>30.83</v>
      </c>
      <c r="E685" s="54">
        <v>6.39</v>
      </c>
      <c r="F685" s="2">
        <v>37.22</v>
      </c>
    </row>
    <row r="686" spans="1:6" ht="9.75" customHeight="1">
      <c r="A686" s="52">
        <v>71510</v>
      </c>
      <c r="B686" s="52" t="s">
        <v>691</v>
      </c>
      <c r="C686" s="53" t="s">
        <v>19</v>
      </c>
      <c r="D686" s="1">
        <v>6.12</v>
      </c>
      <c r="E686" s="54">
        <v>6.39</v>
      </c>
      <c r="F686" s="2">
        <v>12.51</v>
      </c>
    </row>
    <row r="687" spans="1:6" ht="9.75" customHeight="1">
      <c r="A687" s="52">
        <v>71520</v>
      </c>
      <c r="B687" s="52" t="s">
        <v>692</v>
      </c>
      <c r="C687" s="53" t="s">
        <v>19</v>
      </c>
      <c r="D687" s="2">
        <v>24.68</v>
      </c>
      <c r="E687" s="54">
        <v>2.56</v>
      </c>
      <c r="F687" s="2">
        <v>27.24</v>
      </c>
    </row>
    <row r="688" spans="1:6" ht="9.75" customHeight="1">
      <c r="A688" s="52">
        <v>71521</v>
      </c>
      <c r="B688" s="52" t="s">
        <v>693</v>
      </c>
      <c r="C688" s="53" t="s">
        <v>19</v>
      </c>
      <c r="D688" s="2">
        <v>39.33</v>
      </c>
      <c r="E688" s="54">
        <v>2.56</v>
      </c>
      <c r="F688" s="2">
        <v>41.89</v>
      </c>
    </row>
    <row r="689" spans="1:6" ht="9.75" customHeight="1">
      <c r="A689" s="52">
        <v>71522</v>
      </c>
      <c r="B689" s="52" t="s">
        <v>694</v>
      </c>
      <c r="C689" s="53" t="s">
        <v>19</v>
      </c>
      <c r="D689" s="2">
        <v>45.12</v>
      </c>
      <c r="E689" s="54">
        <v>2.56</v>
      </c>
      <c r="F689" s="2">
        <v>47.68</v>
      </c>
    </row>
    <row r="690" spans="1:6" ht="9.75" customHeight="1">
      <c r="A690" s="52">
        <v>71523</v>
      </c>
      <c r="B690" s="52" t="s">
        <v>695</v>
      </c>
      <c r="C690" s="53" t="s">
        <v>19</v>
      </c>
      <c r="D690" s="3">
        <v>703.97</v>
      </c>
      <c r="E690" s="54">
        <v>2.56</v>
      </c>
      <c r="F690" s="3">
        <v>706.53</v>
      </c>
    </row>
    <row r="691" spans="1:6" ht="9.75" customHeight="1">
      <c r="A691" s="52">
        <v>71524</v>
      </c>
      <c r="B691" s="52" t="s">
        <v>696</v>
      </c>
      <c r="C691" s="53" t="s">
        <v>19</v>
      </c>
      <c r="D691" s="2">
        <v>52.14</v>
      </c>
      <c r="E691" s="54">
        <v>2.56</v>
      </c>
      <c r="F691" s="2">
        <v>54.7</v>
      </c>
    </row>
    <row r="692" spans="1:6" ht="9.75" customHeight="1">
      <c r="A692" s="52">
        <v>71525</v>
      </c>
      <c r="B692" s="52" t="s">
        <v>697</v>
      </c>
      <c r="C692" s="53" t="s">
        <v>19</v>
      </c>
      <c r="D692" s="2">
        <v>56.29</v>
      </c>
      <c r="E692" s="54">
        <v>2.56</v>
      </c>
      <c r="F692" s="2">
        <v>58.85</v>
      </c>
    </row>
    <row r="693" spans="1:6" ht="9.75" customHeight="1">
      <c r="A693" s="52">
        <v>71526</v>
      </c>
      <c r="B693" s="52" t="s">
        <v>698</v>
      </c>
      <c r="C693" s="53" t="s">
        <v>19</v>
      </c>
      <c r="D693" s="2">
        <v>67.06</v>
      </c>
      <c r="E693" s="54">
        <v>2.56</v>
      </c>
      <c r="F693" s="2">
        <v>69.62</v>
      </c>
    </row>
    <row r="694" spans="1:6" ht="9.75" customHeight="1">
      <c r="A694" s="52">
        <v>71527</v>
      </c>
      <c r="B694" s="52" t="s">
        <v>699</v>
      </c>
      <c r="C694" s="53" t="s">
        <v>19</v>
      </c>
      <c r="D694" s="2">
        <v>84.19</v>
      </c>
      <c r="E694" s="54">
        <v>2.56</v>
      </c>
      <c r="F694" s="2">
        <v>86.75</v>
      </c>
    </row>
    <row r="695" spans="1:6" ht="9.75" customHeight="1">
      <c r="A695" s="52">
        <v>71528</v>
      </c>
      <c r="B695" s="52" t="s">
        <v>700</v>
      </c>
      <c r="C695" s="53" t="s">
        <v>19</v>
      </c>
      <c r="D695" s="3">
        <v>396.85</v>
      </c>
      <c r="E695" s="54">
        <v>2.56</v>
      </c>
      <c r="F695" s="3">
        <v>399.41</v>
      </c>
    </row>
    <row r="696" spans="1:6" ht="9.75" customHeight="1">
      <c r="A696" s="52">
        <v>71537</v>
      </c>
      <c r="B696" s="52" t="s">
        <v>2048</v>
      </c>
      <c r="C696" s="53" t="s">
        <v>67</v>
      </c>
      <c r="D696" s="1">
        <v>8.1300000000000008</v>
      </c>
      <c r="E696" s="54">
        <v>2.56</v>
      </c>
      <c r="F696" s="2">
        <v>10.69</v>
      </c>
    </row>
    <row r="697" spans="1:6" ht="9.75" customHeight="1">
      <c r="A697" s="52">
        <v>71538</v>
      </c>
      <c r="B697" s="52" t="s">
        <v>2049</v>
      </c>
      <c r="C697" s="53" t="s">
        <v>67</v>
      </c>
      <c r="D697" s="2">
        <v>12.14</v>
      </c>
      <c r="E697" s="54">
        <v>2.56</v>
      </c>
      <c r="F697" s="2">
        <v>14.7</v>
      </c>
    </row>
    <row r="698" spans="1:6" ht="9.75" customHeight="1">
      <c r="A698" s="52">
        <v>71539</v>
      </c>
      <c r="B698" s="52" t="s">
        <v>2050</v>
      </c>
      <c r="C698" s="53" t="s">
        <v>67</v>
      </c>
      <c r="D698" s="2">
        <v>20.3</v>
      </c>
      <c r="E698" s="54">
        <v>2.56</v>
      </c>
      <c r="F698" s="2">
        <v>22.86</v>
      </c>
    </row>
    <row r="699" spans="1:6" ht="9.75" customHeight="1">
      <c r="A699" s="52">
        <v>71540</v>
      </c>
      <c r="B699" s="52" t="s">
        <v>2051</v>
      </c>
      <c r="C699" s="53" t="s">
        <v>67</v>
      </c>
      <c r="D699" s="2">
        <v>33.33</v>
      </c>
      <c r="E699" s="54">
        <v>2.56</v>
      </c>
      <c r="F699" s="2">
        <v>35.89</v>
      </c>
    </row>
    <row r="700" spans="1:6" ht="9.75" customHeight="1">
      <c r="A700" s="52">
        <v>71541</v>
      </c>
      <c r="B700" s="52" t="s">
        <v>2052</v>
      </c>
      <c r="C700" s="53" t="s">
        <v>67</v>
      </c>
      <c r="D700" s="2">
        <v>16.38</v>
      </c>
      <c r="E700" s="54">
        <v>2.56</v>
      </c>
      <c r="F700" s="2">
        <v>18.940000000000001</v>
      </c>
    </row>
    <row r="701" spans="1:6" ht="9.75" customHeight="1">
      <c r="A701" s="52">
        <v>71542</v>
      </c>
      <c r="B701" s="52" t="s">
        <v>2053</v>
      </c>
      <c r="C701" s="53" t="s">
        <v>67</v>
      </c>
      <c r="D701" s="2">
        <v>22</v>
      </c>
      <c r="E701" s="54">
        <v>2.56</v>
      </c>
      <c r="F701" s="2">
        <v>24.56</v>
      </c>
    </row>
    <row r="702" spans="1:6" ht="9.75" customHeight="1">
      <c r="A702" s="52">
        <v>71543</v>
      </c>
      <c r="B702" s="52" t="s">
        <v>2054</v>
      </c>
      <c r="C702" s="53" t="s">
        <v>67</v>
      </c>
      <c r="D702" s="3">
        <v>127.78</v>
      </c>
      <c r="E702" s="54">
        <v>2.56</v>
      </c>
      <c r="F702" s="3">
        <v>130.34</v>
      </c>
    </row>
    <row r="703" spans="1:6" ht="9.75" customHeight="1">
      <c r="A703" s="52">
        <v>71560</v>
      </c>
      <c r="B703" s="52" t="s">
        <v>701</v>
      </c>
      <c r="C703" s="53" t="s">
        <v>19</v>
      </c>
      <c r="D703" s="2">
        <v>30.47</v>
      </c>
      <c r="E703" s="54">
        <v>2.56</v>
      </c>
      <c r="F703" s="2">
        <v>33.03</v>
      </c>
    </row>
    <row r="704" spans="1:6" ht="9.75" customHeight="1">
      <c r="A704" s="52">
        <v>71561</v>
      </c>
      <c r="B704" s="52" t="s">
        <v>702</v>
      </c>
      <c r="C704" s="53" t="s">
        <v>19</v>
      </c>
      <c r="D704" s="2">
        <v>32.69</v>
      </c>
      <c r="E704" s="54">
        <v>2.56</v>
      </c>
      <c r="F704" s="2">
        <v>35.25</v>
      </c>
    </row>
    <row r="705" spans="1:6" ht="9.75" customHeight="1">
      <c r="A705" s="52">
        <v>71562</v>
      </c>
      <c r="B705" s="52" t="s">
        <v>703</v>
      </c>
      <c r="C705" s="53" t="s">
        <v>19</v>
      </c>
      <c r="D705" s="2">
        <v>57.42</v>
      </c>
      <c r="E705" s="54">
        <v>2.56</v>
      </c>
      <c r="F705" s="2">
        <v>59.98</v>
      </c>
    </row>
    <row r="706" spans="1:6" ht="9.75" customHeight="1">
      <c r="A706" s="52">
        <v>71590</v>
      </c>
      <c r="B706" s="52" t="s">
        <v>704</v>
      </c>
      <c r="C706" s="53" t="s">
        <v>19</v>
      </c>
      <c r="D706" s="2">
        <v>45.78</v>
      </c>
      <c r="E706" s="54">
        <v>2.56</v>
      </c>
      <c r="F706" s="2">
        <v>48.34</v>
      </c>
    </row>
    <row r="707" spans="1:6" ht="9.75" customHeight="1">
      <c r="A707" s="52">
        <v>71591</v>
      </c>
      <c r="B707" s="52" t="s">
        <v>705</v>
      </c>
      <c r="C707" s="53" t="s">
        <v>19</v>
      </c>
      <c r="D707" s="2">
        <v>51.6</v>
      </c>
      <c r="E707" s="54">
        <v>2.56</v>
      </c>
      <c r="F707" s="2">
        <v>54.16</v>
      </c>
    </row>
    <row r="708" spans="1:6" ht="9.75" customHeight="1">
      <c r="A708" s="52">
        <v>71592</v>
      </c>
      <c r="B708" s="52" t="s">
        <v>706</v>
      </c>
      <c r="C708" s="53" t="s">
        <v>19</v>
      </c>
      <c r="D708" s="2">
        <v>54.86</v>
      </c>
      <c r="E708" s="54">
        <v>2.56</v>
      </c>
      <c r="F708" s="2">
        <v>57.42</v>
      </c>
    </row>
    <row r="709" spans="1:6" ht="9.75" customHeight="1">
      <c r="A709" s="52">
        <v>71598</v>
      </c>
      <c r="B709" s="52" t="s">
        <v>707</v>
      </c>
      <c r="C709" s="53" t="s">
        <v>67</v>
      </c>
      <c r="D709" s="2">
        <v>22.64</v>
      </c>
      <c r="E709" s="54">
        <v>5.33</v>
      </c>
      <c r="F709" s="2">
        <v>27.97</v>
      </c>
    </row>
    <row r="710" spans="1:6" ht="9.75" customHeight="1">
      <c r="A710" s="52">
        <v>71603</v>
      </c>
      <c r="B710" s="52" t="s">
        <v>2162</v>
      </c>
      <c r="C710" s="53" t="s">
        <v>67</v>
      </c>
      <c r="D710" s="4">
        <v>1373.64</v>
      </c>
      <c r="E710" s="55">
        <v>16</v>
      </c>
      <c r="F710" s="4">
        <v>1389.64</v>
      </c>
    </row>
    <row r="711" spans="1:6" ht="9.75" customHeight="1">
      <c r="A711" s="52">
        <v>71609</v>
      </c>
      <c r="B711" s="52" t="s">
        <v>708</v>
      </c>
      <c r="C711" s="53" t="s">
        <v>19</v>
      </c>
      <c r="D711" s="3">
        <v>133.18</v>
      </c>
      <c r="E711" s="55">
        <v>10.32</v>
      </c>
      <c r="F711" s="3">
        <v>143.5</v>
      </c>
    </row>
    <row r="712" spans="1:6" ht="19.350000000000001" customHeight="1">
      <c r="A712" s="52">
        <v>71610</v>
      </c>
      <c r="B712" s="52" t="s">
        <v>2055</v>
      </c>
      <c r="C712" s="53" t="s">
        <v>67</v>
      </c>
      <c r="D712" s="3">
        <v>116.41</v>
      </c>
      <c r="E712" s="55">
        <v>10.32</v>
      </c>
      <c r="F712" s="3">
        <v>126.73</v>
      </c>
    </row>
    <row r="713" spans="1:6" ht="19.350000000000001" customHeight="1">
      <c r="A713" s="52">
        <v>71612</v>
      </c>
      <c r="B713" s="52" t="s">
        <v>710</v>
      </c>
      <c r="C713" s="53" t="s">
        <v>67</v>
      </c>
      <c r="D713" s="3">
        <v>131.02000000000001</v>
      </c>
      <c r="E713" s="55">
        <v>10.32</v>
      </c>
      <c r="F713" s="3">
        <v>141.34</v>
      </c>
    </row>
    <row r="714" spans="1:6" ht="19.350000000000001" customHeight="1">
      <c r="A714" s="52">
        <v>71613</v>
      </c>
      <c r="B714" s="52" t="s">
        <v>711</v>
      </c>
      <c r="C714" s="53" t="s">
        <v>67</v>
      </c>
      <c r="D714" s="3">
        <v>188.4</v>
      </c>
      <c r="E714" s="55">
        <v>10.32</v>
      </c>
      <c r="F714" s="3">
        <v>198.72</v>
      </c>
    </row>
    <row r="715" spans="1:6" ht="9.75" customHeight="1">
      <c r="A715" s="52">
        <v>71614</v>
      </c>
      <c r="B715" s="52" t="s">
        <v>712</v>
      </c>
      <c r="C715" s="53" t="s">
        <v>67</v>
      </c>
      <c r="D715" s="3">
        <v>119.83</v>
      </c>
      <c r="E715" s="55">
        <v>10.32</v>
      </c>
      <c r="F715" s="3">
        <v>130.15</v>
      </c>
    </row>
    <row r="716" spans="1:6" ht="9.75" customHeight="1">
      <c r="A716" s="52">
        <v>71615</v>
      </c>
      <c r="B716" s="52" t="s">
        <v>713</v>
      </c>
      <c r="C716" s="53" t="s">
        <v>67</v>
      </c>
      <c r="D716" s="3">
        <v>142.34</v>
      </c>
      <c r="E716" s="55">
        <v>10.32</v>
      </c>
      <c r="F716" s="3">
        <v>152.66</v>
      </c>
    </row>
    <row r="717" spans="1:6" ht="19.350000000000001" customHeight="1">
      <c r="A717" s="52">
        <v>71626</v>
      </c>
      <c r="B717" s="52" t="s">
        <v>714</v>
      </c>
      <c r="C717" s="53" t="s">
        <v>67</v>
      </c>
      <c r="D717" s="3">
        <v>432.47</v>
      </c>
      <c r="E717" s="55">
        <v>79.47</v>
      </c>
      <c r="F717" s="3">
        <v>511.94</v>
      </c>
    </row>
    <row r="718" spans="1:6" ht="19.350000000000001" customHeight="1">
      <c r="A718" s="52">
        <v>71627</v>
      </c>
      <c r="B718" s="52" t="s">
        <v>715</v>
      </c>
      <c r="C718" s="53" t="s">
        <v>67</v>
      </c>
      <c r="D718" s="3">
        <v>525.55999999999995</v>
      </c>
      <c r="E718" s="55">
        <v>89.78</v>
      </c>
      <c r="F718" s="3">
        <v>615.34</v>
      </c>
    </row>
    <row r="719" spans="1:6" ht="19.350000000000001" customHeight="1">
      <c r="A719" s="52">
        <v>71630</v>
      </c>
      <c r="B719" s="52" t="s">
        <v>716</v>
      </c>
      <c r="C719" s="53" t="s">
        <v>19</v>
      </c>
      <c r="D719" s="2">
        <v>68.849999999999994</v>
      </c>
      <c r="E719" s="55">
        <v>10.64</v>
      </c>
      <c r="F719" s="2">
        <v>79.489999999999995</v>
      </c>
    </row>
    <row r="720" spans="1:6" ht="9.75" customHeight="1">
      <c r="A720" s="52">
        <v>71640</v>
      </c>
      <c r="B720" s="52" t="s">
        <v>717</v>
      </c>
      <c r="C720" s="53" t="s">
        <v>19</v>
      </c>
      <c r="D720" s="3">
        <v>101.44</v>
      </c>
      <c r="E720" s="55">
        <v>10.32</v>
      </c>
      <c r="F720" s="3">
        <v>111.76</v>
      </c>
    </row>
    <row r="721" spans="1:6" ht="9.75" customHeight="1">
      <c r="A721" s="52">
        <v>71642</v>
      </c>
      <c r="B721" s="52" t="s">
        <v>718</v>
      </c>
      <c r="C721" s="53" t="s">
        <v>19</v>
      </c>
      <c r="D721" s="3">
        <v>231.73</v>
      </c>
      <c r="E721" s="55">
        <v>10.32</v>
      </c>
      <c r="F721" s="3">
        <v>242.05</v>
      </c>
    </row>
    <row r="722" spans="1:6" ht="9.75" customHeight="1">
      <c r="A722" s="52">
        <v>71645</v>
      </c>
      <c r="B722" s="52" t="s">
        <v>719</v>
      </c>
      <c r="C722" s="53" t="s">
        <v>67</v>
      </c>
      <c r="D722" s="3">
        <v>193.77</v>
      </c>
      <c r="E722" s="55">
        <v>10.32</v>
      </c>
      <c r="F722" s="3">
        <v>204.09</v>
      </c>
    </row>
    <row r="723" spans="1:6" ht="19.350000000000001" customHeight="1">
      <c r="A723" s="52">
        <v>71646</v>
      </c>
      <c r="B723" s="52" t="s">
        <v>2691</v>
      </c>
      <c r="C723" s="53" t="s">
        <v>67</v>
      </c>
      <c r="D723" s="2">
        <v>35.93</v>
      </c>
      <c r="E723" s="55">
        <v>10.32</v>
      </c>
      <c r="F723" s="2">
        <v>46.25</v>
      </c>
    </row>
    <row r="724" spans="1:6" ht="19.350000000000001" customHeight="1">
      <c r="A724" s="52">
        <v>71647</v>
      </c>
      <c r="B724" s="52" t="s">
        <v>2692</v>
      </c>
      <c r="C724" s="53" t="s">
        <v>67</v>
      </c>
      <c r="D724" s="2">
        <v>29.7</v>
      </c>
      <c r="E724" s="55">
        <v>10.6</v>
      </c>
      <c r="F724" s="2">
        <v>40.299999999999997</v>
      </c>
    </row>
    <row r="725" spans="1:6" ht="19.350000000000001" customHeight="1">
      <c r="A725" s="52">
        <v>71648</v>
      </c>
      <c r="B725" s="52" t="s">
        <v>2693</v>
      </c>
      <c r="C725" s="53" t="s">
        <v>67</v>
      </c>
      <c r="D725" s="3">
        <v>167.1</v>
      </c>
      <c r="E725" s="55">
        <v>10.32</v>
      </c>
      <c r="F725" s="3">
        <v>177.42</v>
      </c>
    </row>
    <row r="726" spans="1:6" ht="19.350000000000001" customHeight="1">
      <c r="A726" s="52">
        <v>71649</v>
      </c>
      <c r="B726" s="52" t="s">
        <v>2694</v>
      </c>
      <c r="C726" s="53" t="s">
        <v>67</v>
      </c>
      <c r="D726" s="3">
        <v>155.1</v>
      </c>
      <c r="E726" s="55">
        <v>11.35</v>
      </c>
      <c r="F726" s="3">
        <v>166.45</v>
      </c>
    </row>
    <row r="727" spans="1:6" ht="9.75" customHeight="1">
      <c r="A727" s="52">
        <v>71655</v>
      </c>
      <c r="B727" s="52" t="s">
        <v>720</v>
      </c>
      <c r="C727" s="53" t="s">
        <v>19</v>
      </c>
      <c r="D727" s="3">
        <v>194.47</v>
      </c>
      <c r="E727" s="55">
        <v>10.32</v>
      </c>
      <c r="F727" s="3">
        <v>204.79</v>
      </c>
    </row>
    <row r="728" spans="1:6" ht="9.75" customHeight="1">
      <c r="A728" s="52">
        <v>71660</v>
      </c>
      <c r="B728" s="52" t="s">
        <v>721</v>
      </c>
      <c r="C728" s="53" t="s">
        <v>19</v>
      </c>
      <c r="D728" s="3">
        <v>283.48</v>
      </c>
      <c r="E728" s="55">
        <v>10.32</v>
      </c>
      <c r="F728" s="3">
        <v>293.8</v>
      </c>
    </row>
    <row r="729" spans="1:6" ht="9.75" customHeight="1">
      <c r="A729" s="52">
        <v>71661</v>
      </c>
      <c r="B729" s="52" t="s">
        <v>2163</v>
      </c>
      <c r="C729" s="53" t="s">
        <v>67</v>
      </c>
      <c r="D729" s="3">
        <v>996.78</v>
      </c>
      <c r="E729" s="55">
        <v>10.32</v>
      </c>
      <c r="F729" s="4">
        <v>1007.1</v>
      </c>
    </row>
    <row r="730" spans="1:6" ht="9.75" customHeight="1">
      <c r="A730" s="52">
        <v>71670</v>
      </c>
      <c r="B730" s="52" t="s">
        <v>722</v>
      </c>
      <c r="C730" s="53" t="s">
        <v>19</v>
      </c>
      <c r="D730" s="3">
        <v>112.54</v>
      </c>
      <c r="E730" s="55">
        <v>10.32</v>
      </c>
      <c r="F730" s="3">
        <v>122.86</v>
      </c>
    </row>
    <row r="731" spans="1:6" ht="19.350000000000001" customHeight="1">
      <c r="A731" s="52">
        <v>71679</v>
      </c>
      <c r="B731" s="52" t="s">
        <v>723</v>
      </c>
      <c r="C731" s="53" t="s">
        <v>67</v>
      </c>
      <c r="D731" s="2">
        <v>46.11</v>
      </c>
      <c r="E731" s="55">
        <v>25.16</v>
      </c>
      <c r="F731" s="2">
        <v>71.27</v>
      </c>
    </row>
    <row r="732" spans="1:6" ht="9.75" customHeight="1">
      <c r="A732" s="52">
        <v>71682</v>
      </c>
      <c r="B732" s="52" t="s">
        <v>724</v>
      </c>
      <c r="C732" s="53" t="s">
        <v>67</v>
      </c>
      <c r="D732" s="2">
        <v>72.27</v>
      </c>
      <c r="E732" s="55">
        <v>10.32</v>
      </c>
      <c r="F732" s="2">
        <v>82.59</v>
      </c>
    </row>
    <row r="733" spans="1:6" ht="9.75" customHeight="1">
      <c r="A733" s="52">
        <v>71683</v>
      </c>
      <c r="B733" s="52" t="s">
        <v>725</v>
      </c>
      <c r="C733" s="53" t="s">
        <v>67</v>
      </c>
      <c r="D733" s="3">
        <v>371.23</v>
      </c>
      <c r="E733" s="55">
        <v>10.32</v>
      </c>
      <c r="F733" s="3">
        <v>381.55</v>
      </c>
    </row>
    <row r="734" spans="1:6" ht="9.75" customHeight="1">
      <c r="A734" s="52">
        <v>71684</v>
      </c>
      <c r="B734" s="52" t="s">
        <v>726</v>
      </c>
      <c r="C734" s="53" t="s">
        <v>67</v>
      </c>
      <c r="D734" s="3">
        <v>162.22</v>
      </c>
      <c r="E734" s="55">
        <v>10.32</v>
      </c>
      <c r="F734" s="3">
        <v>172.54</v>
      </c>
    </row>
    <row r="735" spans="1:6" ht="9.75" customHeight="1">
      <c r="A735" s="52">
        <v>71685</v>
      </c>
      <c r="B735" s="52" t="s">
        <v>727</v>
      </c>
      <c r="C735" s="53" t="s">
        <v>67</v>
      </c>
      <c r="D735" s="3">
        <v>391.23</v>
      </c>
      <c r="E735" s="55">
        <v>10.32</v>
      </c>
      <c r="F735" s="3">
        <v>401.55</v>
      </c>
    </row>
    <row r="736" spans="1:6" ht="9.75" customHeight="1">
      <c r="A736" s="52">
        <v>71686</v>
      </c>
      <c r="B736" s="52" t="s">
        <v>728</v>
      </c>
      <c r="C736" s="53" t="s">
        <v>67</v>
      </c>
      <c r="D736" s="3">
        <v>346.57</v>
      </c>
      <c r="E736" s="55">
        <v>10.32</v>
      </c>
      <c r="F736" s="3">
        <v>356.89</v>
      </c>
    </row>
    <row r="737" spans="1:6" ht="9.75" customHeight="1">
      <c r="A737" s="52">
        <v>71687</v>
      </c>
      <c r="B737" s="52" t="s">
        <v>729</v>
      </c>
      <c r="C737" s="53" t="s">
        <v>67</v>
      </c>
      <c r="D737" s="3">
        <v>468.65</v>
      </c>
      <c r="E737" s="55">
        <v>10.32</v>
      </c>
      <c r="F737" s="3">
        <v>478.97</v>
      </c>
    </row>
    <row r="738" spans="1:6" ht="9.75" customHeight="1">
      <c r="A738" s="52">
        <v>71688</v>
      </c>
      <c r="B738" s="52" t="s">
        <v>730</v>
      </c>
      <c r="C738" s="53" t="s">
        <v>67</v>
      </c>
      <c r="D738" s="2">
        <v>62.9</v>
      </c>
      <c r="E738" s="55">
        <v>10.32</v>
      </c>
      <c r="F738" s="2">
        <v>73.22</v>
      </c>
    </row>
    <row r="739" spans="1:6" ht="9.75" customHeight="1">
      <c r="A739" s="52">
        <v>71689</v>
      </c>
      <c r="B739" s="52" t="s">
        <v>731</v>
      </c>
      <c r="C739" s="53" t="s">
        <v>67</v>
      </c>
      <c r="D739" s="2">
        <v>95.9</v>
      </c>
      <c r="E739" s="55">
        <v>10.32</v>
      </c>
      <c r="F739" s="3">
        <v>106.22</v>
      </c>
    </row>
    <row r="740" spans="1:6" ht="19.350000000000001" customHeight="1">
      <c r="A740" s="52">
        <v>71690</v>
      </c>
      <c r="B740" s="52" t="s">
        <v>2164</v>
      </c>
      <c r="C740" s="53" t="s">
        <v>67</v>
      </c>
      <c r="D740" s="3">
        <v>351.87</v>
      </c>
      <c r="E740" s="55">
        <v>14.38</v>
      </c>
      <c r="F740" s="3">
        <v>366.25</v>
      </c>
    </row>
    <row r="741" spans="1:6" ht="19.350000000000001" customHeight="1">
      <c r="A741" s="52">
        <v>71691</v>
      </c>
      <c r="B741" s="52" t="s">
        <v>2695</v>
      </c>
      <c r="C741" s="53" t="s">
        <v>67</v>
      </c>
      <c r="D741" s="3">
        <v>382.27</v>
      </c>
      <c r="E741" s="55">
        <v>15.33</v>
      </c>
      <c r="F741" s="3">
        <v>397.6</v>
      </c>
    </row>
    <row r="742" spans="1:6" ht="19.350000000000001" customHeight="1">
      <c r="A742" s="52">
        <v>71692</v>
      </c>
      <c r="B742" s="52" t="s">
        <v>2166</v>
      </c>
      <c r="C742" s="53" t="s">
        <v>67</v>
      </c>
      <c r="D742" s="3">
        <v>383.26</v>
      </c>
      <c r="E742" s="55">
        <v>12.37</v>
      </c>
      <c r="F742" s="3">
        <v>395.63</v>
      </c>
    </row>
    <row r="743" spans="1:6" ht="19.350000000000001" customHeight="1">
      <c r="A743" s="52">
        <v>71693</v>
      </c>
      <c r="B743" s="52" t="s">
        <v>2167</v>
      </c>
      <c r="C743" s="53" t="s">
        <v>67</v>
      </c>
      <c r="D743" s="3">
        <v>394.89</v>
      </c>
      <c r="E743" s="55">
        <v>12.37</v>
      </c>
      <c r="F743" s="3">
        <v>407.26</v>
      </c>
    </row>
    <row r="744" spans="1:6" ht="19.350000000000001" customHeight="1">
      <c r="A744" s="52">
        <v>71694</v>
      </c>
      <c r="B744" s="52" t="s">
        <v>2696</v>
      </c>
      <c r="C744" s="53" t="s">
        <v>67</v>
      </c>
      <c r="D744" s="3">
        <v>248.64</v>
      </c>
      <c r="E744" s="55">
        <v>10.32</v>
      </c>
      <c r="F744" s="3">
        <v>258.95999999999998</v>
      </c>
    </row>
    <row r="745" spans="1:6" ht="19.350000000000001" customHeight="1">
      <c r="A745" s="52">
        <v>71695</v>
      </c>
      <c r="B745" s="52" t="s">
        <v>2697</v>
      </c>
      <c r="C745" s="53" t="s">
        <v>67</v>
      </c>
      <c r="D745" s="3">
        <v>198.5</v>
      </c>
      <c r="E745" s="55">
        <v>12.79</v>
      </c>
      <c r="F745" s="3">
        <v>211.29</v>
      </c>
    </row>
    <row r="746" spans="1:6" ht="19.350000000000001" customHeight="1">
      <c r="A746" s="52">
        <v>71696</v>
      </c>
      <c r="B746" s="52" t="s">
        <v>2170</v>
      </c>
      <c r="C746" s="53" t="s">
        <v>67</v>
      </c>
      <c r="D746" s="4">
        <v>1817.67</v>
      </c>
      <c r="E746" s="55">
        <v>87.46</v>
      </c>
      <c r="F746" s="4">
        <v>1905.13</v>
      </c>
    </row>
    <row r="747" spans="1:6" ht="19.350000000000001" customHeight="1">
      <c r="A747" s="52">
        <v>71697</v>
      </c>
      <c r="B747" s="52" t="s">
        <v>2171</v>
      </c>
      <c r="C747" s="53" t="s">
        <v>67</v>
      </c>
      <c r="D747" s="4">
        <v>3009.47</v>
      </c>
      <c r="E747" s="55">
        <v>97.78</v>
      </c>
      <c r="F747" s="4">
        <v>3107.25</v>
      </c>
    </row>
    <row r="748" spans="1:6" ht="9.75" customHeight="1">
      <c r="A748" s="52">
        <v>71698</v>
      </c>
      <c r="B748" s="52" t="s">
        <v>2172</v>
      </c>
      <c r="C748" s="53" t="s">
        <v>67</v>
      </c>
      <c r="D748" s="3">
        <v>397.49</v>
      </c>
      <c r="E748" s="55">
        <v>10.32</v>
      </c>
      <c r="F748" s="3">
        <v>407.81</v>
      </c>
    </row>
    <row r="749" spans="1:6" ht="9.75" customHeight="1">
      <c r="A749" s="52">
        <v>71700</v>
      </c>
      <c r="B749" s="52" t="s">
        <v>732</v>
      </c>
      <c r="C749" s="53" t="s">
        <v>19</v>
      </c>
      <c r="D749" s="1">
        <v>2.79</v>
      </c>
      <c r="E749" s="54">
        <v>0.96</v>
      </c>
      <c r="F749" s="1">
        <v>3.75</v>
      </c>
    </row>
    <row r="750" spans="1:6" ht="9.75" customHeight="1">
      <c r="A750" s="52">
        <v>71701</v>
      </c>
      <c r="B750" s="52" t="s">
        <v>733</v>
      </c>
      <c r="C750" s="53" t="s">
        <v>19</v>
      </c>
      <c r="D750" s="1">
        <v>2.2200000000000002</v>
      </c>
      <c r="E750" s="54">
        <v>1.28</v>
      </c>
      <c r="F750" s="1">
        <v>3.5</v>
      </c>
    </row>
    <row r="751" spans="1:6" ht="9.75" customHeight="1">
      <c r="A751" s="52">
        <v>71702</v>
      </c>
      <c r="B751" s="52" t="s">
        <v>734</v>
      </c>
      <c r="C751" s="53" t="s">
        <v>19</v>
      </c>
      <c r="D751" s="1">
        <v>3.26</v>
      </c>
      <c r="E751" s="54">
        <v>1.92</v>
      </c>
      <c r="F751" s="1">
        <v>5.18</v>
      </c>
    </row>
    <row r="752" spans="1:6" ht="9.75" customHeight="1">
      <c r="A752" s="52">
        <v>71703</v>
      </c>
      <c r="B752" s="52" t="s">
        <v>735</v>
      </c>
      <c r="C752" s="53" t="s">
        <v>19</v>
      </c>
      <c r="D752" s="1">
        <v>4.0199999999999996</v>
      </c>
      <c r="E752" s="54">
        <v>2.56</v>
      </c>
      <c r="F752" s="1">
        <v>6.58</v>
      </c>
    </row>
    <row r="753" spans="1:6" ht="9.75" customHeight="1">
      <c r="A753" s="52">
        <v>71704</v>
      </c>
      <c r="B753" s="52" t="s">
        <v>736</v>
      </c>
      <c r="C753" s="53" t="s">
        <v>19</v>
      </c>
      <c r="D753" s="1">
        <v>5.34</v>
      </c>
      <c r="E753" s="54">
        <v>3.52</v>
      </c>
      <c r="F753" s="1">
        <v>8.86</v>
      </c>
    </row>
    <row r="754" spans="1:6" ht="9.75" customHeight="1">
      <c r="A754" s="52">
        <v>71705</v>
      </c>
      <c r="B754" s="52" t="s">
        <v>737</v>
      </c>
      <c r="C754" s="53" t="s">
        <v>19</v>
      </c>
      <c r="D754" s="2">
        <v>13.63</v>
      </c>
      <c r="E754" s="54">
        <v>4.16</v>
      </c>
      <c r="F754" s="2">
        <v>17.79</v>
      </c>
    </row>
    <row r="755" spans="1:6" ht="9.75" customHeight="1">
      <c r="A755" s="52">
        <v>71706</v>
      </c>
      <c r="B755" s="52" t="s">
        <v>738</v>
      </c>
      <c r="C755" s="53" t="s">
        <v>19</v>
      </c>
      <c r="D755" s="2">
        <v>15.03</v>
      </c>
      <c r="E755" s="54">
        <v>8</v>
      </c>
      <c r="F755" s="2">
        <v>23.03</v>
      </c>
    </row>
    <row r="756" spans="1:6" ht="9.75" customHeight="1">
      <c r="A756" s="52">
        <v>71707</v>
      </c>
      <c r="B756" s="52" t="s">
        <v>739</v>
      </c>
      <c r="C756" s="53" t="s">
        <v>19</v>
      </c>
      <c r="D756" s="2">
        <v>20.079999999999998</v>
      </c>
      <c r="E756" s="55">
        <v>13.76</v>
      </c>
      <c r="F756" s="2">
        <v>33.840000000000003</v>
      </c>
    </row>
    <row r="757" spans="1:6" ht="9.75" customHeight="1">
      <c r="A757" s="52">
        <v>71708</v>
      </c>
      <c r="B757" s="52" t="s">
        <v>740</v>
      </c>
      <c r="C757" s="53" t="s">
        <v>19</v>
      </c>
      <c r="D757" s="2">
        <v>26.89</v>
      </c>
      <c r="E757" s="55">
        <v>17.600000000000001</v>
      </c>
      <c r="F757" s="2">
        <v>44.49</v>
      </c>
    </row>
    <row r="758" spans="1:6" ht="9.75" customHeight="1">
      <c r="A758" s="52">
        <v>71710</v>
      </c>
      <c r="B758" s="52" t="s">
        <v>741</v>
      </c>
      <c r="C758" s="53" t="s">
        <v>19</v>
      </c>
      <c r="D758" s="2">
        <v>16.579999999999998</v>
      </c>
      <c r="E758" s="54">
        <v>8.9600000000000009</v>
      </c>
      <c r="F758" s="2">
        <v>25.54</v>
      </c>
    </row>
    <row r="759" spans="1:6" ht="9.75" customHeight="1">
      <c r="A759" s="52">
        <v>71720</v>
      </c>
      <c r="B759" s="52" t="s">
        <v>742</v>
      </c>
      <c r="C759" s="53" t="s">
        <v>19</v>
      </c>
      <c r="D759" s="1">
        <v>1.45</v>
      </c>
      <c r="E759" s="54">
        <v>0.96</v>
      </c>
      <c r="F759" s="1">
        <v>2.41</v>
      </c>
    </row>
    <row r="760" spans="1:6" ht="9.75" customHeight="1">
      <c r="A760" s="52">
        <v>71721</v>
      </c>
      <c r="B760" s="52" t="s">
        <v>743</v>
      </c>
      <c r="C760" s="53" t="s">
        <v>19</v>
      </c>
      <c r="D760" s="1">
        <v>2.29</v>
      </c>
      <c r="E760" s="54">
        <v>1.92</v>
      </c>
      <c r="F760" s="1">
        <v>4.21</v>
      </c>
    </row>
    <row r="761" spans="1:6" ht="9.75" customHeight="1">
      <c r="A761" s="52">
        <v>71722</v>
      </c>
      <c r="B761" s="52" t="s">
        <v>744</v>
      </c>
      <c r="C761" s="53" t="s">
        <v>19</v>
      </c>
      <c r="D761" s="1">
        <v>1.72</v>
      </c>
      <c r="E761" s="54">
        <v>1.28</v>
      </c>
      <c r="F761" s="1">
        <v>3</v>
      </c>
    </row>
    <row r="762" spans="1:6" ht="9.75" customHeight="1">
      <c r="A762" s="52">
        <v>71723</v>
      </c>
      <c r="B762" s="52" t="s">
        <v>745</v>
      </c>
      <c r="C762" s="53" t="s">
        <v>19</v>
      </c>
      <c r="D762" s="1">
        <v>3.75</v>
      </c>
      <c r="E762" s="54">
        <v>2.56</v>
      </c>
      <c r="F762" s="1">
        <v>6.31</v>
      </c>
    </row>
    <row r="763" spans="1:6" ht="9.75" customHeight="1">
      <c r="A763" s="52">
        <v>71724</v>
      </c>
      <c r="B763" s="52" t="s">
        <v>746</v>
      </c>
      <c r="C763" s="53" t="s">
        <v>19</v>
      </c>
      <c r="D763" s="1">
        <v>4.13</v>
      </c>
      <c r="E763" s="54">
        <v>3.52</v>
      </c>
      <c r="F763" s="1">
        <v>7.65</v>
      </c>
    </row>
    <row r="764" spans="1:6" ht="9.75" customHeight="1">
      <c r="A764" s="52">
        <v>71725</v>
      </c>
      <c r="B764" s="52" t="s">
        <v>747</v>
      </c>
      <c r="C764" s="53" t="s">
        <v>19</v>
      </c>
      <c r="D764" s="1">
        <v>8.0399999999999991</v>
      </c>
      <c r="E764" s="54">
        <v>4.16</v>
      </c>
      <c r="F764" s="2">
        <v>12.2</v>
      </c>
    </row>
    <row r="765" spans="1:6" ht="9.75" customHeight="1">
      <c r="A765" s="52">
        <v>71726</v>
      </c>
      <c r="B765" s="52" t="s">
        <v>748</v>
      </c>
      <c r="C765" s="53" t="s">
        <v>19</v>
      </c>
      <c r="D765" s="1">
        <v>9.2200000000000006</v>
      </c>
      <c r="E765" s="54">
        <v>8</v>
      </c>
      <c r="F765" s="2">
        <v>17.22</v>
      </c>
    </row>
    <row r="766" spans="1:6" ht="9.75" customHeight="1">
      <c r="A766" s="52">
        <v>71727</v>
      </c>
      <c r="B766" s="52" t="s">
        <v>749</v>
      </c>
      <c r="C766" s="53" t="s">
        <v>19</v>
      </c>
      <c r="D766" s="2">
        <v>13.27</v>
      </c>
      <c r="E766" s="55">
        <v>13.76</v>
      </c>
      <c r="F766" s="2">
        <v>27.03</v>
      </c>
    </row>
    <row r="767" spans="1:6" ht="9.75" customHeight="1">
      <c r="A767" s="52">
        <v>71728</v>
      </c>
      <c r="B767" s="52" t="s">
        <v>750</v>
      </c>
      <c r="C767" s="53" t="s">
        <v>19</v>
      </c>
      <c r="D767" s="2">
        <v>18.13</v>
      </c>
      <c r="E767" s="55">
        <v>17.600000000000001</v>
      </c>
      <c r="F767" s="2">
        <v>35.729999999999997</v>
      </c>
    </row>
    <row r="768" spans="1:6" ht="9.75" customHeight="1">
      <c r="A768" s="52">
        <v>71740</v>
      </c>
      <c r="B768" s="52" t="s">
        <v>751</v>
      </c>
      <c r="C768" s="53" t="s">
        <v>19</v>
      </c>
      <c r="D768" s="1">
        <v>0.74</v>
      </c>
      <c r="E768" s="54">
        <v>0.64</v>
      </c>
      <c r="F768" s="1">
        <v>1.38</v>
      </c>
    </row>
    <row r="769" spans="1:6" ht="9.75" customHeight="1">
      <c r="A769" s="52">
        <v>71741</v>
      </c>
      <c r="B769" s="52" t="s">
        <v>752</v>
      </c>
      <c r="C769" s="53" t="s">
        <v>19</v>
      </c>
      <c r="D769" s="1">
        <v>1.1000000000000001</v>
      </c>
      <c r="E769" s="54">
        <v>0.96</v>
      </c>
      <c r="F769" s="1">
        <v>2.06</v>
      </c>
    </row>
    <row r="770" spans="1:6" ht="9.75" customHeight="1">
      <c r="A770" s="52">
        <v>71742</v>
      </c>
      <c r="B770" s="52" t="s">
        <v>753</v>
      </c>
      <c r="C770" s="53" t="s">
        <v>19</v>
      </c>
      <c r="D770" s="1">
        <v>1.65</v>
      </c>
      <c r="E770" s="54">
        <v>1.6</v>
      </c>
      <c r="F770" s="1">
        <v>3.25</v>
      </c>
    </row>
    <row r="771" spans="1:6" ht="9.75" customHeight="1">
      <c r="A771" s="52">
        <v>71743</v>
      </c>
      <c r="B771" s="52" t="s">
        <v>754</v>
      </c>
      <c r="C771" s="53" t="s">
        <v>19</v>
      </c>
      <c r="D771" s="1">
        <v>2.38</v>
      </c>
      <c r="E771" s="54">
        <v>2.2400000000000002</v>
      </c>
      <c r="F771" s="1">
        <v>4.62</v>
      </c>
    </row>
    <row r="772" spans="1:6" ht="9.75" customHeight="1">
      <c r="A772" s="52">
        <v>71744</v>
      </c>
      <c r="B772" s="52" t="s">
        <v>755</v>
      </c>
      <c r="C772" s="53" t="s">
        <v>19</v>
      </c>
      <c r="D772" s="1">
        <v>3.32</v>
      </c>
      <c r="E772" s="54">
        <v>2.87</v>
      </c>
      <c r="F772" s="1">
        <v>6.19</v>
      </c>
    </row>
    <row r="773" spans="1:6" ht="9.75" customHeight="1">
      <c r="A773" s="52">
        <v>71745</v>
      </c>
      <c r="B773" s="52" t="s">
        <v>756</v>
      </c>
      <c r="C773" s="53" t="s">
        <v>19</v>
      </c>
      <c r="D773" s="1">
        <v>4.4000000000000004</v>
      </c>
      <c r="E773" s="54">
        <v>3.2</v>
      </c>
      <c r="F773" s="1">
        <v>7.6</v>
      </c>
    </row>
    <row r="774" spans="1:6" ht="9.75" customHeight="1">
      <c r="A774" s="52">
        <v>71746</v>
      </c>
      <c r="B774" s="52" t="s">
        <v>757</v>
      </c>
      <c r="C774" s="53" t="s">
        <v>19</v>
      </c>
      <c r="D774" s="1">
        <v>9.1199999999999992</v>
      </c>
      <c r="E774" s="54">
        <v>6.39</v>
      </c>
      <c r="F774" s="2">
        <v>15.51</v>
      </c>
    </row>
    <row r="775" spans="1:6" ht="9.75" customHeight="1">
      <c r="A775" s="52">
        <v>71747</v>
      </c>
      <c r="B775" s="52" t="s">
        <v>758</v>
      </c>
      <c r="C775" s="53" t="s">
        <v>19</v>
      </c>
      <c r="D775" s="2">
        <v>11.39</v>
      </c>
      <c r="E775" s="55">
        <v>12.15</v>
      </c>
      <c r="F775" s="2">
        <v>23.54</v>
      </c>
    </row>
    <row r="776" spans="1:6" ht="9.75" customHeight="1">
      <c r="A776" s="52">
        <v>71748</v>
      </c>
      <c r="B776" s="52" t="s">
        <v>759</v>
      </c>
      <c r="C776" s="53" t="s">
        <v>19</v>
      </c>
      <c r="D776" s="2">
        <v>20.47</v>
      </c>
      <c r="E776" s="55">
        <v>15.36</v>
      </c>
      <c r="F776" s="2">
        <v>35.83</v>
      </c>
    </row>
    <row r="777" spans="1:6" ht="9.75" customHeight="1">
      <c r="A777" s="52">
        <v>71750</v>
      </c>
      <c r="B777" s="52" t="s">
        <v>760</v>
      </c>
      <c r="C777" s="53" t="s">
        <v>67</v>
      </c>
      <c r="D777" s="2">
        <v>16.88</v>
      </c>
      <c r="E777" s="55">
        <v>12.8</v>
      </c>
      <c r="F777" s="2">
        <v>29.68</v>
      </c>
    </row>
    <row r="778" spans="1:6" ht="29.1" customHeight="1">
      <c r="A778" s="52">
        <v>71761</v>
      </c>
      <c r="B778" s="52" t="s">
        <v>761</v>
      </c>
      <c r="C778" s="53" t="s">
        <v>11</v>
      </c>
      <c r="D778" s="3">
        <v>247.07</v>
      </c>
      <c r="E778" s="56">
        <v>170.9</v>
      </c>
      <c r="F778" s="3">
        <v>417.97</v>
      </c>
    </row>
    <row r="779" spans="1:6" ht="9.75" customHeight="1">
      <c r="A779" s="52">
        <v>71764</v>
      </c>
      <c r="B779" s="52" t="s">
        <v>762</v>
      </c>
      <c r="C779" s="53" t="s">
        <v>19</v>
      </c>
      <c r="D779" s="1">
        <v>5.9</v>
      </c>
      <c r="E779" s="54">
        <v>5.12</v>
      </c>
      <c r="F779" s="2">
        <v>11.02</v>
      </c>
    </row>
    <row r="780" spans="1:6" ht="9.75" customHeight="1">
      <c r="A780" s="52">
        <v>71765</v>
      </c>
      <c r="B780" s="52" t="s">
        <v>763</v>
      </c>
      <c r="C780" s="53" t="s">
        <v>19</v>
      </c>
      <c r="D780" s="2">
        <v>23.36</v>
      </c>
      <c r="E780" s="54">
        <v>4.8</v>
      </c>
      <c r="F780" s="2">
        <v>28.16</v>
      </c>
    </row>
    <row r="781" spans="1:6" ht="9.75" customHeight="1">
      <c r="A781" s="52">
        <v>71768</v>
      </c>
      <c r="B781" s="52" t="s">
        <v>764</v>
      </c>
      <c r="C781" s="53" t="s">
        <v>19</v>
      </c>
      <c r="D781" s="2">
        <v>26.21</v>
      </c>
      <c r="E781" s="55">
        <v>11.04</v>
      </c>
      <c r="F781" s="2">
        <v>37.25</v>
      </c>
    </row>
    <row r="782" spans="1:6" ht="9.75" customHeight="1">
      <c r="A782" s="52">
        <v>71773</v>
      </c>
      <c r="B782" s="52" t="s">
        <v>765</v>
      </c>
      <c r="C782" s="53" t="s">
        <v>19</v>
      </c>
      <c r="D782" s="2">
        <v>11.4</v>
      </c>
      <c r="E782" s="54">
        <v>3.2</v>
      </c>
      <c r="F782" s="2">
        <v>14.6</v>
      </c>
    </row>
    <row r="783" spans="1:6" ht="9.75" customHeight="1">
      <c r="A783" s="52">
        <v>71774</v>
      </c>
      <c r="B783" s="52" t="s">
        <v>766</v>
      </c>
      <c r="C783" s="53" t="s">
        <v>67</v>
      </c>
      <c r="D783" s="2">
        <v>14.03</v>
      </c>
      <c r="E783" s="54">
        <v>3.2</v>
      </c>
      <c r="F783" s="2">
        <v>17.23</v>
      </c>
    </row>
    <row r="784" spans="1:6" ht="9.75" customHeight="1">
      <c r="A784" s="52">
        <v>71776</v>
      </c>
      <c r="B784" s="52" t="s">
        <v>767</v>
      </c>
      <c r="C784" s="53" t="s">
        <v>19</v>
      </c>
      <c r="D784" s="2">
        <v>47.1</v>
      </c>
      <c r="E784" s="54">
        <v>8</v>
      </c>
      <c r="F784" s="2">
        <v>55.1</v>
      </c>
    </row>
    <row r="785" spans="1:6" ht="9.75" customHeight="1">
      <c r="A785" s="52">
        <v>71777</v>
      </c>
      <c r="B785" s="52" t="s">
        <v>768</v>
      </c>
      <c r="C785" s="53" t="s">
        <v>19</v>
      </c>
      <c r="D785" s="2">
        <v>75.510000000000005</v>
      </c>
      <c r="E785" s="55">
        <v>13.76</v>
      </c>
      <c r="F785" s="2">
        <v>89.27</v>
      </c>
    </row>
    <row r="786" spans="1:6" ht="9.75" customHeight="1">
      <c r="A786" s="52">
        <v>71780</v>
      </c>
      <c r="B786" s="52" t="s">
        <v>769</v>
      </c>
      <c r="C786" s="53" t="s">
        <v>19</v>
      </c>
      <c r="D786" s="2">
        <v>97.15</v>
      </c>
      <c r="E786" s="55">
        <v>17.600000000000001</v>
      </c>
      <c r="F786" s="3">
        <v>114.75</v>
      </c>
    </row>
    <row r="787" spans="1:6" ht="9.75" customHeight="1">
      <c r="A787" s="52">
        <v>71791</v>
      </c>
      <c r="B787" s="52" t="s">
        <v>770</v>
      </c>
      <c r="C787" s="53" t="s">
        <v>19</v>
      </c>
      <c r="D787" s="2">
        <v>26.33</v>
      </c>
      <c r="E787" s="54">
        <v>8.9600000000000009</v>
      </c>
      <c r="F787" s="2">
        <v>35.29</v>
      </c>
    </row>
    <row r="788" spans="1:6" ht="9.75" customHeight="1">
      <c r="A788" s="52">
        <v>71795</v>
      </c>
      <c r="B788" s="52" t="s">
        <v>771</v>
      </c>
      <c r="C788" s="53" t="s">
        <v>67</v>
      </c>
      <c r="D788" s="2">
        <v>12.29</v>
      </c>
      <c r="E788" s="54">
        <v>9.6</v>
      </c>
      <c r="F788" s="2">
        <v>21.89</v>
      </c>
    </row>
    <row r="789" spans="1:6" ht="9.75" customHeight="1">
      <c r="A789" s="52">
        <v>71796</v>
      </c>
      <c r="B789" s="52" t="s">
        <v>2056</v>
      </c>
      <c r="C789" s="53" t="s">
        <v>19</v>
      </c>
      <c r="D789" s="2">
        <v>30.09</v>
      </c>
      <c r="E789" s="54">
        <v>4.8</v>
      </c>
      <c r="F789" s="2">
        <v>34.89</v>
      </c>
    </row>
    <row r="790" spans="1:6" ht="9.75" customHeight="1">
      <c r="A790" s="52">
        <v>71801</v>
      </c>
      <c r="B790" s="52" t="s">
        <v>773</v>
      </c>
      <c r="C790" s="53" t="s">
        <v>19</v>
      </c>
      <c r="D790" s="3">
        <v>660.06</v>
      </c>
      <c r="E790" s="55">
        <v>72.89</v>
      </c>
      <c r="F790" s="3">
        <v>732.95</v>
      </c>
    </row>
    <row r="791" spans="1:6" ht="9.75" customHeight="1">
      <c r="A791" s="52">
        <v>71805</v>
      </c>
      <c r="B791" s="52" t="s">
        <v>774</v>
      </c>
      <c r="C791" s="53" t="s">
        <v>19</v>
      </c>
      <c r="D791" s="4">
        <v>1074.73</v>
      </c>
      <c r="E791" s="55">
        <v>73.28</v>
      </c>
      <c r="F791" s="4">
        <v>1148.01</v>
      </c>
    </row>
    <row r="792" spans="1:6" ht="9.75" customHeight="1">
      <c r="A792" s="52">
        <v>71820</v>
      </c>
      <c r="B792" s="52" t="s">
        <v>775</v>
      </c>
      <c r="C792" s="53" t="s">
        <v>19</v>
      </c>
      <c r="D792" s="4">
        <v>2091.0100000000002</v>
      </c>
      <c r="E792" s="55">
        <v>73.28</v>
      </c>
      <c r="F792" s="4">
        <v>2164.29</v>
      </c>
    </row>
    <row r="793" spans="1:6" ht="9.75" customHeight="1">
      <c r="A793" s="52">
        <v>71821</v>
      </c>
      <c r="B793" s="52" t="s">
        <v>776</v>
      </c>
      <c r="C793" s="53" t="s">
        <v>19</v>
      </c>
      <c r="D793" s="4">
        <v>1083.3900000000001</v>
      </c>
      <c r="E793" s="55">
        <v>72.89</v>
      </c>
      <c r="F793" s="4">
        <v>1156.28</v>
      </c>
    </row>
    <row r="794" spans="1:6" ht="9.75" customHeight="1">
      <c r="A794" s="52">
        <v>71822</v>
      </c>
      <c r="B794" s="52" t="s">
        <v>777</v>
      </c>
      <c r="C794" s="53" t="s">
        <v>19</v>
      </c>
      <c r="D794" s="4">
        <v>1591.4</v>
      </c>
      <c r="E794" s="55">
        <v>73.28</v>
      </c>
      <c r="F794" s="4">
        <v>1664.68</v>
      </c>
    </row>
    <row r="795" spans="1:6" ht="9.75" customHeight="1">
      <c r="A795" s="52">
        <v>71823</v>
      </c>
      <c r="B795" s="52" t="s">
        <v>778</v>
      </c>
      <c r="C795" s="53" t="s">
        <v>19</v>
      </c>
      <c r="D795" s="4">
        <v>1449.64</v>
      </c>
      <c r="E795" s="55">
        <v>72.89</v>
      </c>
      <c r="F795" s="4">
        <v>1522.53</v>
      </c>
    </row>
    <row r="796" spans="1:6" ht="9.75" customHeight="1">
      <c r="A796" s="52">
        <v>71824</v>
      </c>
      <c r="B796" s="52" t="s">
        <v>779</v>
      </c>
      <c r="C796" s="53" t="s">
        <v>19</v>
      </c>
      <c r="D796" s="4">
        <v>3283.99</v>
      </c>
      <c r="E796" s="55">
        <v>73.28</v>
      </c>
      <c r="F796" s="4">
        <v>3357.27</v>
      </c>
    </row>
    <row r="797" spans="1:6" ht="9.75" customHeight="1">
      <c r="A797" s="52">
        <v>71825</v>
      </c>
      <c r="B797" s="52" t="s">
        <v>780</v>
      </c>
      <c r="C797" s="53" t="s">
        <v>19</v>
      </c>
      <c r="D797" s="4">
        <v>2355.06</v>
      </c>
      <c r="E797" s="55">
        <v>72.89</v>
      </c>
      <c r="F797" s="4">
        <v>2427.9499999999998</v>
      </c>
    </row>
    <row r="798" spans="1:6" ht="9.75" customHeight="1">
      <c r="A798" s="52">
        <v>71826</v>
      </c>
      <c r="B798" s="52" t="s">
        <v>781</v>
      </c>
      <c r="C798" s="53" t="s">
        <v>19</v>
      </c>
      <c r="D798" s="4">
        <v>2750.84</v>
      </c>
      <c r="E798" s="55">
        <v>73.28</v>
      </c>
      <c r="F798" s="4">
        <v>2824.12</v>
      </c>
    </row>
    <row r="799" spans="1:6" ht="9.75" customHeight="1">
      <c r="A799" s="52">
        <v>71827</v>
      </c>
      <c r="B799" s="52" t="s">
        <v>782</v>
      </c>
      <c r="C799" s="53" t="s">
        <v>19</v>
      </c>
      <c r="D799" s="4">
        <v>1828.67</v>
      </c>
      <c r="E799" s="55">
        <v>72.89</v>
      </c>
      <c r="F799" s="4">
        <v>1901.56</v>
      </c>
    </row>
    <row r="800" spans="1:6" ht="9.75" customHeight="1">
      <c r="A800" s="52">
        <v>71831</v>
      </c>
      <c r="B800" s="52" t="s">
        <v>783</v>
      </c>
      <c r="C800" s="53" t="s">
        <v>19</v>
      </c>
      <c r="D800" s="3">
        <v>131.88</v>
      </c>
      <c r="E800" s="55">
        <v>47.99</v>
      </c>
      <c r="F800" s="3">
        <v>179.87</v>
      </c>
    </row>
    <row r="801" spans="1:6" ht="19.350000000000001" customHeight="1">
      <c r="A801" s="52">
        <v>71833</v>
      </c>
      <c r="B801" s="52" t="s">
        <v>784</v>
      </c>
      <c r="C801" s="53" t="s">
        <v>19</v>
      </c>
      <c r="D801" s="3">
        <v>197.7</v>
      </c>
      <c r="E801" s="55">
        <v>47.99</v>
      </c>
      <c r="F801" s="3">
        <v>245.69</v>
      </c>
    </row>
    <row r="802" spans="1:6" ht="9.75" customHeight="1">
      <c r="A802" s="52">
        <v>71835</v>
      </c>
      <c r="B802" s="52" t="s">
        <v>785</v>
      </c>
      <c r="C802" s="53" t="s">
        <v>19</v>
      </c>
      <c r="D802" s="1">
        <v>4.18</v>
      </c>
      <c r="E802" s="54">
        <v>0.21</v>
      </c>
      <c r="F802" s="1">
        <v>4.3899999999999997</v>
      </c>
    </row>
    <row r="803" spans="1:6" ht="9.75" customHeight="1">
      <c r="A803" s="52">
        <v>71837</v>
      </c>
      <c r="B803" s="52" t="s">
        <v>786</v>
      </c>
      <c r="C803" s="53" t="s">
        <v>67</v>
      </c>
      <c r="D803" s="1">
        <v>4.6900000000000004</v>
      </c>
      <c r="E803" s="54">
        <v>0.21</v>
      </c>
      <c r="F803" s="1">
        <v>4.9000000000000004</v>
      </c>
    </row>
    <row r="804" spans="1:6" ht="9.75" customHeight="1">
      <c r="A804" s="52">
        <v>71838</v>
      </c>
      <c r="B804" s="52" t="s">
        <v>787</v>
      </c>
      <c r="C804" s="53" t="s">
        <v>67</v>
      </c>
      <c r="D804" s="1">
        <v>0.71</v>
      </c>
      <c r="E804" s="54">
        <v>0.21</v>
      </c>
      <c r="F804" s="1">
        <v>0.92</v>
      </c>
    </row>
    <row r="805" spans="1:6" ht="9.75" customHeight="1">
      <c r="A805" s="52">
        <v>71840</v>
      </c>
      <c r="B805" s="52" t="s">
        <v>788</v>
      </c>
      <c r="C805" s="53" t="s">
        <v>19</v>
      </c>
      <c r="D805" s="1">
        <v>8.19</v>
      </c>
      <c r="E805" s="54">
        <v>0.21</v>
      </c>
      <c r="F805" s="1">
        <v>8.4</v>
      </c>
    </row>
    <row r="806" spans="1:6" ht="9.75" customHeight="1">
      <c r="A806" s="52">
        <v>71841</v>
      </c>
      <c r="B806" s="52" t="s">
        <v>789</v>
      </c>
      <c r="C806" s="53" t="s">
        <v>19</v>
      </c>
      <c r="D806" s="2">
        <v>10.7</v>
      </c>
      <c r="E806" s="54">
        <v>0.21</v>
      </c>
      <c r="F806" s="2">
        <v>10.91</v>
      </c>
    </row>
    <row r="807" spans="1:6" ht="9.75" customHeight="1">
      <c r="A807" s="52">
        <v>71850</v>
      </c>
      <c r="B807" s="52" t="s">
        <v>790</v>
      </c>
      <c r="C807" s="53" t="s">
        <v>19</v>
      </c>
      <c r="D807" s="1">
        <v>6.92</v>
      </c>
      <c r="E807" s="54">
        <v>1.6</v>
      </c>
      <c r="F807" s="1">
        <v>8.52</v>
      </c>
    </row>
    <row r="808" spans="1:6" ht="9.75" customHeight="1">
      <c r="A808" s="52">
        <v>71851</v>
      </c>
      <c r="B808" s="52" t="s">
        <v>791</v>
      </c>
      <c r="C808" s="53" t="s">
        <v>19</v>
      </c>
      <c r="D808" s="1">
        <v>9.84</v>
      </c>
      <c r="E808" s="54">
        <v>1.6</v>
      </c>
      <c r="F808" s="2">
        <v>11.44</v>
      </c>
    </row>
    <row r="809" spans="1:6" ht="9.75" customHeight="1">
      <c r="A809" s="52">
        <v>71860</v>
      </c>
      <c r="B809" s="52" t="s">
        <v>792</v>
      </c>
      <c r="C809" s="53" t="s">
        <v>19</v>
      </c>
      <c r="D809" s="1">
        <v>0.11</v>
      </c>
      <c r="E809" s="54">
        <v>0.32</v>
      </c>
      <c r="F809" s="1">
        <v>0.43</v>
      </c>
    </row>
    <row r="810" spans="1:6" ht="9.75" customHeight="1">
      <c r="A810" s="52">
        <v>71861</v>
      </c>
      <c r="B810" s="52" t="s">
        <v>793</v>
      </c>
      <c r="C810" s="53" t="s">
        <v>19</v>
      </c>
      <c r="D810" s="1">
        <v>0.12</v>
      </c>
      <c r="E810" s="54">
        <v>0.32</v>
      </c>
      <c r="F810" s="1">
        <v>0.44</v>
      </c>
    </row>
    <row r="811" spans="1:6" ht="9.75" customHeight="1">
      <c r="A811" s="52">
        <v>71862</v>
      </c>
      <c r="B811" s="52" t="s">
        <v>794</v>
      </c>
      <c r="C811" s="53" t="s">
        <v>19</v>
      </c>
      <c r="D811" s="1">
        <v>0.26</v>
      </c>
      <c r="E811" s="54">
        <v>0.57999999999999996</v>
      </c>
      <c r="F811" s="1">
        <v>0.84</v>
      </c>
    </row>
    <row r="812" spans="1:6" ht="9.75" customHeight="1">
      <c r="A812" s="52">
        <v>71863</v>
      </c>
      <c r="B812" s="52" t="s">
        <v>795</v>
      </c>
      <c r="C812" s="53" t="s">
        <v>19</v>
      </c>
      <c r="D812" s="1">
        <v>0.56000000000000005</v>
      </c>
      <c r="E812" s="54">
        <v>0.91</v>
      </c>
      <c r="F812" s="1">
        <v>1.47</v>
      </c>
    </row>
    <row r="813" spans="1:6" ht="9.75" customHeight="1">
      <c r="A813" s="52">
        <v>71864</v>
      </c>
      <c r="B813" s="52" t="s">
        <v>796</v>
      </c>
      <c r="C813" s="53" t="s">
        <v>19</v>
      </c>
      <c r="D813" s="1">
        <v>0.67</v>
      </c>
      <c r="E813" s="54">
        <v>1.49</v>
      </c>
      <c r="F813" s="1">
        <v>2.16</v>
      </c>
    </row>
    <row r="814" spans="1:6" ht="9.75" customHeight="1">
      <c r="A814" s="52">
        <v>71870</v>
      </c>
      <c r="B814" s="52" t="s">
        <v>797</v>
      </c>
      <c r="C814" s="53" t="s">
        <v>19</v>
      </c>
      <c r="D814" s="1">
        <v>0.28999999999999998</v>
      </c>
      <c r="E814" s="54">
        <v>0.21</v>
      </c>
      <c r="F814" s="1">
        <v>0.5</v>
      </c>
    </row>
    <row r="815" spans="1:6" ht="9.75" customHeight="1">
      <c r="A815" s="52">
        <v>71871</v>
      </c>
      <c r="B815" s="52" t="s">
        <v>798</v>
      </c>
      <c r="C815" s="53" t="s">
        <v>19</v>
      </c>
      <c r="D815" s="1">
        <v>0.62</v>
      </c>
      <c r="E815" s="54">
        <v>0.21</v>
      </c>
      <c r="F815" s="1">
        <v>0.83</v>
      </c>
    </row>
    <row r="816" spans="1:6" ht="9.75" customHeight="1">
      <c r="A816" s="52">
        <v>71872</v>
      </c>
      <c r="B816" s="52" t="s">
        <v>799</v>
      </c>
      <c r="C816" s="53" t="s">
        <v>19</v>
      </c>
      <c r="D816" s="1">
        <v>0.25</v>
      </c>
      <c r="E816" s="54">
        <v>0.21</v>
      </c>
      <c r="F816" s="1">
        <v>0.46</v>
      </c>
    </row>
    <row r="817" spans="1:6" ht="9.75" customHeight="1">
      <c r="A817" s="52">
        <v>71880</v>
      </c>
      <c r="B817" s="52" t="s">
        <v>800</v>
      </c>
      <c r="C817" s="53" t="s">
        <v>19</v>
      </c>
      <c r="D817" s="2">
        <v>17.2</v>
      </c>
      <c r="E817" s="54">
        <v>0.21</v>
      </c>
      <c r="F817" s="2">
        <v>17.41</v>
      </c>
    </row>
    <row r="818" spans="1:6" ht="9.75" customHeight="1">
      <c r="A818" s="52">
        <v>71885</v>
      </c>
      <c r="B818" s="52" t="s">
        <v>801</v>
      </c>
      <c r="C818" s="53" t="s">
        <v>67</v>
      </c>
      <c r="D818" s="2">
        <v>27.14</v>
      </c>
      <c r="E818" s="54">
        <v>4.16</v>
      </c>
      <c r="F818" s="2">
        <v>31.3</v>
      </c>
    </row>
    <row r="819" spans="1:6" ht="9.75" customHeight="1">
      <c r="A819" s="52">
        <v>71886</v>
      </c>
      <c r="B819" s="52" t="s">
        <v>802</v>
      </c>
      <c r="C819" s="53" t="s">
        <v>19</v>
      </c>
      <c r="D819" s="2">
        <v>43.98</v>
      </c>
      <c r="E819" s="54">
        <v>4.16</v>
      </c>
      <c r="F819" s="2">
        <v>48.14</v>
      </c>
    </row>
    <row r="820" spans="1:6" ht="9.75" customHeight="1">
      <c r="A820" s="52">
        <v>71887</v>
      </c>
      <c r="B820" s="52" t="s">
        <v>803</v>
      </c>
      <c r="C820" s="53" t="s">
        <v>19</v>
      </c>
      <c r="D820" s="3">
        <v>698.27</v>
      </c>
      <c r="E820" s="55">
        <v>55.98</v>
      </c>
      <c r="F820" s="3">
        <v>754.25</v>
      </c>
    </row>
    <row r="821" spans="1:6" ht="9.75" customHeight="1">
      <c r="A821" s="52">
        <v>71973</v>
      </c>
      <c r="B821" s="52" t="s">
        <v>804</v>
      </c>
      <c r="C821" s="53" t="s">
        <v>19</v>
      </c>
      <c r="D821" s="2">
        <v>24.58</v>
      </c>
      <c r="E821" s="54">
        <v>8.6300000000000008</v>
      </c>
      <c r="F821" s="2">
        <v>33.21</v>
      </c>
    </row>
    <row r="822" spans="1:6" ht="9.75" customHeight="1">
      <c r="A822" s="52">
        <v>71980</v>
      </c>
      <c r="B822" s="52" t="s">
        <v>805</v>
      </c>
      <c r="C822" s="53" t="s">
        <v>19</v>
      </c>
      <c r="D822" s="1">
        <v>1.44</v>
      </c>
      <c r="E822" s="54">
        <v>0.21</v>
      </c>
      <c r="F822" s="1">
        <v>1.65</v>
      </c>
    </row>
    <row r="823" spans="1:6" ht="9.75" customHeight="1">
      <c r="A823" s="52">
        <v>71981</v>
      </c>
      <c r="B823" s="52" t="s">
        <v>806</v>
      </c>
      <c r="C823" s="53" t="s">
        <v>19</v>
      </c>
      <c r="D823" s="1">
        <v>0.15</v>
      </c>
      <c r="E823" s="54">
        <v>0.21</v>
      </c>
      <c r="F823" s="1">
        <v>0.36</v>
      </c>
    </row>
    <row r="824" spans="1:6" ht="9.75" customHeight="1">
      <c r="A824" s="52">
        <v>71982</v>
      </c>
      <c r="B824" s="52" t="s">
        <v>807</v>
      </c>
      <c r="C824" s="53" t="s">
        <v>19</v>
      </c>
      <c r="D824" s="1">
        <v>0.18</v>
      </c>
      <c r="E824" s="54">
        <v>0.21</v>
      </c>
      <c r="F824" s="1">
        <v>0.39</v>
      </c>
    </row>
    <row r="825" spans="1:6" ht="9.75" customHeight="1">
      <c r="A825" s="52">
        <v>71983</v>
      </c>
      <c r="B825" s="52" t="s">
        <v>808</v>
      </c>
      <c r="C825" s="53" t="s">
        <v>19</v>
      </c>
      <c r="D825" s="1">
        <v>1</v>
      </c>
      <c r="E825" s="54">
        <v>0.21</v>
      </c>
      <c r="F825" s="1">
        <v>1.21</v>
      </c>
    </row>
    <row r="826" spans="1:6" ht="29.1" customHeight="1">
      <c r="A826" s="52">
        <v>71991</v>
      </c>
      <c r="B826" s="52" t="s">
        <v>809</v>
      </c>
      <c r="C826" s="53" t="s">
        <v>19</v>
      </c>
      <c r="D826" s="4">
        <v>1307.19</v>
      </c>
      <c r="E826" s="55">
        <v>18.23</v>
      </c>
      <c r="F826" s="4">
        <v>1325.42</v>
      </c>
    </row>
    <row r="827" spans="1:6" ht="29.1" customHeight="1">
      <c r="A827" s="52">
        <v>71992</v>
      </c>
      <c r="B827" s="52" t="s">
        <v>810</v>
      </c>
      <c r="C827" s="53" t="s">
        <v>19</v>
      </c>
      <c r="D827" s="4">
        <v>2014.14</v>
      </c>
      <c r="E827" s="55">
        <v>18.23</v>
      </c>
      <c r="F827" s="4">
        <v>2032.37</v>
      </c>
    </row>
    <row r="828" spans="1:6" ht="29.1" customHeight="1">
      <c r="A828" s="52">
        <v>71993</v>
      </c>
      <c r="B828" s="52" t="s">
        <v>811</v>
      </c>
      <c r="C828" s="53" t="s">
        <v>19</v>
      </c>
      <c r="D828" s="4">
        <v>2761.19</v>
      </c>
      <c r="E828" s="55">
        <v>26.42</v>
      </c>
      <c r="F828" s="4">
        <v>2787.61</v>
      </c>
    </row>
    <row r="829" spans="1:6" ht="9.75" customHeight="1">
      <c r="A829" s="52">
        <v>71995</v>
      </c>
      <c r="B829" s="52" t="s">
        <v>812</v>
      </c>
      <c r="C829" s="53" t="s">
        <v>30</v>
      </c>
      <c r="D829" s="1">
        <v>0</v>
      </c>
      <c r="E829" s="55">
        <v>46.93</v>
      </c>
      <c r="F829" s="2">
        <v>46.93</v>
      </c>
    </row>
    <row r="830" spans="1:6" ht="19.350000000000001" customHeight="1">
      <c r="A830" s="52">
        <v>71996</v>
      </c>
      <c r="B830" s="52" t="s">
        <v>813</v>
      </c>
      <c r="C830" s="53" t="s">
        <v>39</v>
      </c>
      <c r="D830" s="3">
        <v>336.43</v>
      </c>
      <c r="E830" s="56">
        <v>268.14999999999998</v>
      </c>
      <c r="F830" s="3">
        <v>604.58000000000004</v>
      </c>
    </row>
    <row r="831" spans="1:6" ht="19.350000000000001" customHeight="1">
      <c r="A831" s="52">
        <v>71997</v>
      </c>
      <c r="B831" s="52" t="s">
        <v>814</v>
      </c>
      <c r="C831" s="53" t="s">
        <v>39</v>
      </c>
      <c r="D831" s="3">
        <v>357.46</v>
      </c>
      <c r="E831" s="56">
        <v>302.69</v>
      </c>
      <c r="F831" s="3">
        <v>660.15</v>
      </c>
    </row>
    <row r="832" spans="1:6" ht="19.350000000000001" customHeight="1">
      <c r="A832" s="52">
        <v>71998</v>
      </c>
      <c r="B832" s="52" t="s">
        <v>815</v>
      </c>
      <c r="C832" s="53" t="s">
        <v>39</v>
      </c>
      <c r="D832" s="3">
        <v>356.21</v>
      </c>
      <c r="E832" s="56">
        <v>339.78</v>
      </c>
      <c r="F832" s="3">
        <v>695.99</v>
      </c>
    </row>
    <row r="833" spans="1:6" ht="19.350000000000001" customHeight="1">
      <c r="A833" s="52">
        <v>71999</v>
      </c>
      <c r="B833" s="52" t="s">
        <v>816</v>
      </c>
      <c r="C833" s="53" t="s">
        <v>39</v>
      </c>
      <c r="D833" s="3">
        <v>644.07000000000005</v>
      </c>
      <c r="E833" s="56">
        <v>535.72</v>
      </c>
      <c r="F833" s="4">
        <v>1179.79</v>
      </c>
    </row>
    <row r="834" spans="1:6" ht="9.75" customHeight="1">
      <c r="A834" s="52">
        <v>72000</v>
      </c>
      <c r="B834" s="52" t="s">
        <v>817</v>
      </c>
      <c r="C834" s="53" t="s">
        <v>30</v>
      </c>
      <c r="D834" s="1">
        <v>0</v>
      </c>
      <c r="E834" s="55">
        <v>43.12</v>
      </c>
      <c r="F834" s="2">
        <v>43.12</v>
      </c>
    </row>
    <row r="835" spans="1:6" ht="9.75" customHeight="1">
      <c r="A835" s="52">
        <v>72001</v>
      </c>
      <c r="B835" s="52" t="s">
        <v>818</v>
      </c>
      <c r="C835" s="53" t="s">
        <v>19</v>
      </c>
      <c r="D835" s="4">
        <v>1337.42</v>
      </c>
      <c r="E835" s="54">
        <v>0</v>
      </c>
      <c r="F835" s="4">
        <v>1337.42</v>
      </c>
    </row>
    <row r="836" spans="1:6" ht="9.75" customHeight="1">
      <c r="A836" s="52">
        <v>72005</v>
      </c>
      <c r="B836" s="52" t="s">
        <v>819</v>
      </c>
      <c r="C836" s="53" t="s">
        <v>19</v>
      </c>
      <c r="D836" s="4">
        <v>9630</v>
      </c>
      <c r="E836" s="54">
        <v>0</v>
      </c>
      <c r="F836" s="4">
        <v>9630</v>
      </c>
    </row>
    <row r="837" spans="1:6" ht="9.75" customHeight="1">
      <c r="A837" s="52">
        <v>72010</v>
      </c>
      <c r="B837" s="52" t="s">
        <v>820</v>
      </c>
      <c r="C837" s="53" t="s">
        <v>19</v>
      </c>
      <c r="D837" s="5">
        <v>14150</v>
      </c>
      <c r="E837" s="54">
        <v>0</v>
      </c>
      <c r="F837" s="5">
        <v>14150</v>
      </c>
    </row>
    <row r="838" spans="1:6" ht="9.75" customHeight="1">
      <c r="A838" s="52">
        <v>72015</v>
      </c>
      <c r="B838" s="52" t="s">
        <v>821</v>
      </c>
      <c r="C838" s="53" t="s">
        <v>19</v>
      </c>
      <c r="D838" s="5">
        <v>12250</v>
      </c>
      <c r="E838" s="54">
        <v>0</v>
      </c>
      <c r="F838" s="5">
        <v>12250</v>
      </c>
    </row>
    <row r="839" spans="1:6" ht="9.75" customHeight="1">
      <c r="A839" s="52">
        <v>72020</v>
      </c>
      <c r="B839" s="52" t="s">
        <v>822</v>
      </c>
      <c r="C839" s="53" t="s">
        <v>19</v>
      </c>
      <c r="D839" s="5">
        <v>13290</v>
      </c>
      <c r="E839" s="54">
        <v>0</v>
      </c>
      <c r="F839" s="5">
        <v>13290</v>
      </c>
    </row>
    <row r="840" spans="1:6" ht="9.75" customHeight="1">
      <c r="A840" s="52">
        <v>72025</v>
      </c>
      <c r="B840" s="52" t="s">
        <v>823</v>
      </c>
      <c r="C840" s="53" t="s">
        <v>19</v>
      </c>
      <c r="D840" s="5">
        <v>12900</v>
      </c>
      <c r="E840" s="54">
        <v>0</v>
      </c>
      <c r="F840" s="5">
        <v>12900</v>
      </c>
    </row>
    <row r="841" spans="1:6" ht="9.75" customHeight="1">
      <c r="A841" s="52">
        <v>72030</v>
      </c>
      <c r="B841" s="52" t="s">
        <v>824</v>
      </c>
      <c r="C841" s="53" t="s">
        <v>19</v>
      </c>
      <c r="D841" s="5">
        <v>14500</v>
      </c>
      <c r="E841" s="54">
        <v>0</v>
      </c>
      <c r="F841" s="5">
        <v>14500</v>
      </c>
    </row>
    <row r="842" spans="1:6" ht="9.75" customHeight="1">
      <c r="A842" s="52">
        <v>72035</v>
      </c>
      <c r="B842" s="52" t="s">
        <v>825</v>
      </c>
      <c r="C842" s="53" t="s">
        <v>19</v>
      </c>
      <c r="D842" s="5">
        <v>15700</v>
      </c>
      <c r="E842" s="54">
        <v>0</v>
      </c>
      <c r="F842" s="5">
        <v>15700</v>
      </c>
    </row>
    <row r="843" spans="1:6" ht="9.75" customHeight="1">
      <c r="A843" s="52">
        <v>72040</v>
      </c>
      <c r="B843" s="52" t="s">
        <v>826</v>
      </c>
      <c r="C843" s="53" t="s">
        <v>19</v>
      </c>
      <c r="D843" s="5">
        <v>16900</v>
      </c>
      <c r="E843" s="54">
        <v>0</v>
      </c>
      <c r="F843" s="5">
        <v>16900</v>
      </c>
    </row>
    <row r="844" spans="1:6" ht="9.75" customHeight="1">
      <c r="A844" s="52">
        <v>72042</v>
      </c>
      <c r="B844" s="52" t="s">
        <v>827</v>
      </c>
      <c r="C844" s="53" t="s">
        <v>67</v>
      </c>
      <c r="D844" s="4">
        <v>3010.83</v>
      </c>
      <c r="E844" s="54">
        <v>0</v>
      </c>
      <c r="F844" s="4">
        <v>3010.83</v>
      </c>
    </row>
    <row r="845" spans="1:6" ht="9.75" customHeight="1">
      <c r="A845" s="52">
        <v>72060</v>
      </c>
      <c r="B845" s="52" t="s">
        <v>828</v>
      </c>
      <c r="C845" s="53" t="s">
        <v>19</v>
      </c>
      <c r="D845" s="4">
        <v>2608.4899999999998</v>
      </c>
      <c r="E845" s="54">
        <v>0</v>
      </c>
      <c r="F845" s="4">
        <v>2608.4899999999998</v>
      </c>
    </row>
    <row r="846" spans="1:6" ht="9.75" customHeight="1">
      <c r="A846" s="52">
        <v>72061</v>
      </c>
      <c r="B846" s="52" t="s">
        <v>829</v>
      </c>
      <c r="C846" s="53" t="s">
        <v>19</v>
      </c>
      <c r="D846" s="4">
        <v>3277.73</v>
      </c>
      <c r="E846" s="54">
        <v>0</v>
      </c>
      <c r="F846" s="4">
        <v>3277.73</v>
      </c>
    </row>
    <row r="847" spans="1:6" ht="9.75" customHeight="1">
      <c r="A847" s="52">
        <v>72062</v>
      </c>
      <c r="B847" s="52" t="s">
        <v>830</v>
      </c>
      <c r="C847" s="53" t="s">
        <v>67</v>
      </c>
      <c r="D847" s="4">
        <v>3648.04</v>
      </c>
      <c r="E847" s="54">
        <v>0</v>
      </c>
      <c r="F847" s="4">
        <v>3648.04</v>
      </c>
    </row>
    <row r="848" spans="1:6" ht="9.75" customHeight="1">
      <c r="A848" s="52">
        <v>72080</v>
      </c>
      <c r="B848" s="52" t="s">
        <v>831</v>
      </c>
      <c r="C848" s="53" t="s">
        <v>832</v>
      </c>
      <c r="D848" s="3">
        <v>200</v>
      </c>
      <c r="E848" s="54">
        <v>0</v>
      </c>
      <c r="F848" s="3">
        <v>200</v>
      </c>
    </row>
    <row r="849" spans="1:6" ht="9.75" customHeight="1">
      <c r="A849" s="52">
        <v>72085</v>
      </c>
      <c r="B849" s="52" t="s">
        <v>833</v>
      </c>
      <c r="C849" s="53" t="s">
        <v>832</v>
      </c>
      <c r="D849" s="3">
        <v>265</v>
      </c>
      <c r="E849" s="54">
        <v>0</v>
      </c>
      <c r="F849" s="3">
        <v>265</v>
      </c>
    </row>
    <row r="850" spans="1:6" ht="9.75" customHeight="1">
      <c r="A850" s="52">
        <v>72145</v>
      </c>
      <c r="B850" s="52" t="s">
        <v>834</v>
      </c>
      <c r="C850" s="53" t="s">
        <v>67</v>
      </c>
      <c r="D850" s="2">
        <v>25.04</v>
      </c>
      <c r="E850" s="54">
        <v>0.48</v>
      </c>
      <c r="F850" s="2">
        <v>25.52</v>
      </c>
    </row>
    <row r="851" spans="1:6" ht="9.75" customHeight="1">
      <c r="A851" s="52">
        <v>72160</v>
      </c>
      <c r="B851" s="52" t="s">
        <v>835</v>
      </c>
      <c r="C851" s="53" t="s">
        <v>19</v>
      </c>
      <c r="D851" s="1">
        <v>9.3699999999999992</v>
      </c>
      <c r="E851" s="54">
        <v>6.72</v>
      </c>
      <c r="F851" s="2">
        <v>16.09</v>
      </c>
    </row>
    <row r="852" spans="1:6" ht="9.75" customHeight="1">
      <c r="A852" s="52">
        <v>72170</v>
      </c>
      <c r="B852" s="52" t="s">
        <v>836</v>
      </c>
      <c r="C852" s="53" t="s">
        <v>19</v>
      </c>
      <c r="D852" s="2">
        <v>85.98</v>
      </c>
      <c r="E852" s="55">
        <v>47.99</v>
      </c>
      <c r="F852" s="3">
        <v>133.97</v>
      </c>
    </row>
    <row r="853" spans="1:6" ht="9.75" customHeight="1">
      <c r="A853" s="52">
        <v>72171</v>
      </c>
      <c r="B853" s="52" t="s">
        <v>837</v>
      </c>
      <c r="C853" s="53" t="s">
        <v>67</v>
      </c>
      <c r="D853" s="3">
        <v>174.16</v>
      </c>
      <c r="E853" s="55">
        <v>95.97</v>
      </c>
      <c r="F853" s="3">
        <v>270.13</v>
      </c>
    </row>
    <row r="854" spans="1:6" ht="9.75" customHeight="1">
      <c r="A854" s="52">
        <v>72172</v>
      </c>
      <c r="B854" s="52" t="s">
        <v>838</v>
      </c>
      <c r="C854" s="53" t="s">
        <v>67</v>
      </c>
      <c r="D854" s="3">
        <v>293</v>
      </c>
      <c r="E854" s="56">
        <v>127.96</v>
      </c>
      <c r="F854" s="3">
        <v>420.96</v>
      </c>
    </row>
    <row r="855" spans="1:6" ht="9.75" customHeight="1">
      <c r="A855" s="52">
        <v>72173</v>
      </c>
      <c r="B855" s="52" t="s">
        <v>839</v>
      </c>
      <c r="C855" s="53" t="s">
        <v>67</v>
      </c>
      <c r="D855" s="3">
        <v>329.2</v>
      </c>
      <c r="E855" s="56">
        <v>191.94</v>
      </c>
      <c r="F855" s="3">
        <v>521.14</v>
      </c>
    </row>
    <row r="856" spans="1:6" ht="9.75" customHeight="1">
      <c r="A856" s="52">
        <v>72190</v>
      </c>
      <c r="B856" s="52" t="s">
        <v>840</v>
      </c>
      <c r="C856" s="53" t="s">
        <v>19</v>
      </c>
      <c r="D856" s="4">
        <v>1432.32</v>
      </c>
      <c r="E856" s="55">
        <v>95.97</v>
      </c>
      <c r="F856" s="4">
        <v>1528.29</v>
      </c>
    </row>
    <row r="857" spans="1:6" ht="9.75" customHeight="1">
      <c r="A857" s="52">
        <v>72198</v>
      </c>
      <c r="B857" s="52" t="s">
        <v>841</v>
      </c>
      <c r="C857" s="53" t="s">
        <v>19</v>
      </c>
      <c r="D857" s="4">
        <v>1519</v>
      </c>
      <c r="E857" s="56">
        <v>127.96</v>
      </c>
      <c r="F857" s="4">
        <v>1646.96</v>
      </c>
    </row>
    <row r="858" spans="1:6" ht="9.75" customHeight="1">
      <c r="A858" s="52">
        <v>72201</v>
      </c>
      <c r="B858" s="52" t="s">
        <v>842</v>
      </c>
      <c r="C858" s="53" t="s">
        <v>19</v>
      </c>
      <c r="D858" s="4">
        <v>1839.74</v>
      </c>
      <c r="E858" s="56">
        <v>191.94</v>
      </c>
      <c r="F858" s="4">
        <v>2031.68</v>
      </c>
    </row>
    <row r="859" spans="1:6" ht="9.75" customHeight="1">
      <c r="A859" s="52">
        <v>72205</v>
      </c>
      <c r="B859" s="52" t="s">
        <v>843</v>
      </c>
      <c r="C859" s="53" t="s">
        <v>19</v>
      </c>
      <c r="D859" s="4">
        <v>2231</v>
      </c>
      <c r="E859" s="56">
        <v>191.94</v>
      </c>
      <c r="F859" s="4">
        <v>2422.94</v>
      </c>
    </row>
    <row r="860" spans="1:6" ht="9.75" customHeight="1">
      <c r="A860" s="52">
        <v>72206</v>
      </c>
      <c r="B860" s="52" t="s">
        <v>844</v>
      </c>
      <c r="C860" s="53" t="s">
        <v>67</v>
      </c>
      <c r="D860" s="4">
        <v>2769.04</v>
      </c>
      <c r="E860" s="56">
        <v>191.94</v>
      </c>
      <c r="F860" s="4">
        <v>2960.98</v>
      </c>
    </row>
    <row r="861" spans="1:6" ht="9.75" customHeight="1">
      <c r="A861" s="52">
        <v>72226</v>
      </c>
      <c r="B861" s="52" t="s">
        <v>845</v>
      </c>
      <c r="C861" s="53" t="s">
        <v>67</v>
      </c>
      <c r="D861" s="3">
        <v>699.24</v>
      </c>
      <c r="E861" s="54">
        <v>5.33</v>
      </c>
      <c r="F861" s="3">
        <v>704.57</v>
      </c>
    </row>
    <row r="862" spans="1:6" ht="9.75" customHeight="1">
      <c r="A862" s="52">
        <v>72227</v>
      </c>
      <c r="B862" s="52" t="s">
        <v>846</v>
      </c>
      <c r="C862" s="53" t="s">
        <v>67</v>
      </c>
      <c r="D862" s="4">
        <v>1655.72</v>
      </c>
      <c r="E862" s="54">
        <v>2.67</v>
      </c>
      <c r="F862" s="4">
        <v>1658.39</v>
      </c>
    </row>
    <row r="863" spans="1:6" ht="9.75" customHeight="1">
      <c r="A863" s="52">
        <v>72228</v>
      </c>
      <c r="B863" s="52" t="s">
        <v>847</v>
      </c>
      <c r="C863" s="53" t="s">
        <v>67</v>
      </c>
      <c r="D863" s="4">
        <v>2303.66</v>
      </c>
      <c r="E863" s="54">
        <v>2.67</v>
      </c>
      <c r="F863" s="4">
        <v>2306.33</v>
      </c>
    </row>
    <row r="864" spans="1:6" ht="9.75" customHeight="1">
      <c r="A864" s="52">
        <v>72235</v>
      </c>
      <c r="B864" s="52" t="s">
        <v>848</v>
      </c>
      <c r="C864" s="53" t="s">
        <v>19</v>
      </c>
      <c r="D864" s="2">
        <v>92.85</v>
      </c>
      <c r="E864" s="54">
        <v>5.63</v>
      </c>
      <c r="F864" s="2">
        <v>98.48</v>
      </c>
    </row>
    <row r="865" spans="1:6" ht="9.75" customHeight="1">
      <c r="A865" s="52">
        <v>72236</v>
      </c>
      <c r="B865" s="52" t="s">
        <v>849</v>
      </c>
      <c r="C865" s="53" t="s">
        <v>19</v>
      </c>
      <c r="D865" s="3">
        <v>114.61</v>
      </c>
      <c r="E865" s="54">
        <v>5.63</v>
      </c>
      <c r="F865" s="3">
        <v>120.24</v>
      </c>
    </row>
    <row r="866" spans="1:6" ht="9.75" customHeight="1">
      <c r="A866" s="52">
        <v>72237</v>
      </c>
      <c r="B866" s="52" t="s">
        <v>850</v>
      </c>
      <c r="C866" s="53" t="s">
        <v>19</v>
      </c>
      <c r="D866" s="3">
        <v>134.24</v>
      </c>
      <c r="E866" s="54">
        <v>5.63</v>
      </c>
      <c r="F866" s="3">
        <v>139.87</v>
      </c>
    </row>
    <row r="867" spans="1:6" ht="9.75" customHeight="1">
      <c r="A867" s="52">
        <v>72238</v>
      </c>
      <c r="B867" s="52" t="s">
        <v>851</v>
      </c>
      <c r="C867" s="53" t="s">
        <v>19</v>
      </c>
      <c r="D867" s="3">
        <v>155.05000000000001</v>
      </c>
      <c r="E867" s="54">
        <v>5.63</v>
      </c>
      <c r="F867" s="3">
        <v>160.68</v>
      </c>
    </row>
    <row r="868" spans="1:6" ht="9.75" customHeight="1">
      <c r="A868" s="52">
        <v>72239</v>
      </c>
      <c r="B868" s="52" t="s">
        <v>852</v>
      </c>
      <c r="C868" s="53" t="s">
        <v>19</v>
      </c>
      <c r="D868" s="3">
        <v>477.92</v>
      </c>
      <c r="E868" s="54">
        <v>5.63</v>
      </c>
      <c r="F868" s="3">
        <v>483.55</v>
      </c>
    </row>
    <row r="869" spans="1:6" ht="9.75" customHeight="1">
      <c r="A869" s="52">
        <v>72240</v>
      </c>
      <c r="B869" s="52" t="s">
        <v>853</v>
      </c>
      <c r="C869" s="53" t="s">
        <v>19</v>
      </c>
      <c r="D869" s="3">
        <v>938</v>
      </c>
      <c r="E869" s="54">
        <v>5.63</v>
      </c>
      <c r="F869" s="3">
        <v>943.63</v>
      </c>
    </row>
    <row r="870" spans="1:6" ht="9.75" customHeight="1">
      <c r="A870" s="52">
        <v>72241</v>
      </c>
      <c r="B870" s="52" t="s">
        <v>854</v>
      </c>
      <c r="C870" s="53" t="s">
        <v>19</v>
      </c>
      <c r="D870" s="2">
        <v>44.68</v>
      </c>
      <c r="E870" s="54">
        <v>5.63</v>
      </c>
      <c r="F870" s="2">
        <v>50.31</v>
      </c>
    </row>
    <row r="871" spans="1:6" ht="9.75" customHeight="1">
      <c r="A871" s="52">
        <v>72242</v>
      </c>
      <c r="B871" s="52" t="s">
        <v>855</v>
      </c>
      <c r="C871" s="53" t="s">
        <v>19</v>
      </c>
      <c r="D871" s="2">
        <v>95.85</v>
      </c>
      <c r="E871" s="54">
        <v>5.63</v>
      </c>
      <c r="F871" s="3">
        <v>101.48</v>
      </c>
    </row>
    <row r="872" spans="1:6" ht="9.75" customHeight="1">
      <c r="A872" s="52">
        <v>72243</v>
      </c>
      <c r="B872" s="52" t="s">
        <v>856</v>
      </c>
      <c r="C872" s="53" t="s">
        <v>19</v>
      </c>
      <c r="D872" s="3">
        <v>101.47</v>
      </c>
      <c r="E872" s="54">
        <v>5.63</v>
      </c>
      <c r="F872" s="3">
        <v>107.1</v>
      </c>
    </row>
    <row r="873" spans="1:6" ht="9.75" customHeight="1">
      <c r="A873" s="52">
        <v>72244</v>
      </c>
      <c r="B873" s="52" t="s">
        <v>857</v>
      </c>
      <c r="C873" s="53" t="s">
        <v>19</v>
      </c>
      <c r="D873" s="2">
        <v>66.34</v>
      </c>
      <c r="E873" s="54">
        <v>5.63</v>
      </c>
      <c r="F873" s="2">
        <v>71.97</v>
      </c>
    </row>
    <row r="874" spans="1:6" ht="9.75" customHeight="1">
      <c r="A874" s="52">
        <v>72245</v>
      </c>
      <c r="B874" s="52" t="s">
        <v>858</v>
      </c>
      <c r="C874" s="53" t="s">
        <v>19</v>
      </c>
      <c r="D874" s="2">
        <v>79.540000000000006</v>
      </c>
      <c r="E874" s="54">
        <v>5.63</v>
      </c>
      <c r="F874" s="2">
        <v>85.17</v>
      </c>
    </row>
    <row r="875" spans="1:6" ht="9.75" customHeight="1">
      <c r="A875" s="52">
        <v>72250</v>
      </c>
      <c r="B875" s="52" t="s">
        <v>859</v>
      </c>
      <c r="C875" s="53" t="s">
        <v>19</v>
      </c>
      <c r="D875" s="2">
        <v>94.2</v>
      </c>
      <c r="E875" s="54">
        <v>5.63</v>
      </c>
      <c r="F875" s="2">
        <v>99.83</v>
      </c>
    </row>
    <row r="876" spans="1:6" ht="9.75" customHeight="1">
      <c r="A876" s="52">
        <v>72267</v>
      </c>
      <c r="B876" s="52" t="s">
        <v>860</v>
      </c>
      <c r="C876" s="53" t="s">
        <v>19</v>
      </c>
      <c r="D876" s="2">
        <v>22.3</v>
      </c>
      <c r="E876" s="54">
        <v>5.12</v>
      </c>
      <c r="F876" s="2">
        <v>27.42</v>
      </c>
    </row>
    <row r="877" spans="1:6" ht="9.75" customHeight="1">
      <c r="A877" s="52">
        <v>72268</v>
      </c>
      <c r="B877" s="52" t="s">
        <v>861</v>
      </c>
      <c r="C877" s="53" t="s">
        <v>19</v>
      </c>
      <c r="D877" s="2">
        <v>23.6</v>
      </c>
      <c r="E877" s="54">
        <v>5.12</v>
      </c>
      <c r="F877" s="2">
        <v>28.72</v>
      </c>
    </row>
    <row r="878" spans="1:6" ht="9.75" customHeight="1">
      <c r="A878" s="52">
        <v>72269</v>
      </c>
      <c r="B878" s="52" t="s">
        <v>862</v>
      </c>
      <c r="C878" s="53" t="s">
        <v>19</v>
      </c>
      <c r="D878" s="2">
        <v>20.52</v>
      </c>
      <c r="E878" s="54">
        <v>5.12</v>
      </c>
      <c r="F878" s="2">
        <v>25.64</v>
      </c>
    </row>
    <row r="879" spans="1:6" ht="9.75" customHeight="1">
      <c r="A879" s="52">
        <v>72291</v>
      </c>
      <c r="B879" s="52" t="s">
        <v>863</v>
      </c>
      <c r="C879" s="53" t="s">
        <v>19</v>
      </c>
      <c r="D879" s="2">
        <v>68.540000000000006</v>
      </c>
      <c r="E879" s="54">
        <v>3.2</v>
      </c>
      <c r="F879" s="2">
        <v>71.739999999999995</v>
      </c>
    </row>
    <row r="880" spans="1:6" ht="9.75" customHeight="1">
      <c r="A880" s="52">
        <v>72300</v>
      </c>
      <c r="B880" s="52" t="s">
        <v>864</v>
      </c>
      <c r="C880" s="53" t="s">
        <v>19</v>
      </c>
      <c r="D880" s="2">
        <v>61.17</v>
      </c>
      <c r="E880" s="54">
        <v>9.6</v>
      </c>
      <c r="F880" s="2">
        <v>70.77</v>
      </c>
    </row>
    <row r="881" spans="1:6" ht="9.75" customHeight="1">
      <c r="A881" s="52">
        <v>72301</v>
      </c>
      <c r="B881" s="52" t="s">
        <v>865</v>
      </c>
      <c r="C881" s="53" t="s">
        <v>19</v>
      </c>
      <c r="D881" s="2">
        <v>90.67</v>
      </c>
      <c r="E881" s="54">
        <v>9.6</v>
      </c>
      <c r="F881" s="3">
        <v>100.27</v>
      </c>
    </row>
    <row r="882" spans="1:6" ht="9.75" customHeight="1">
      <c r="A882" s="52">
        <v>72302</v>
      </c>
      <c r="B882" s="52" t="s">
        <v>866</v>
      </c>
      <c r="C882" s="53" t="s">
        <v>19</v>
      </c>
      <c r="D882" s="2">
        <v>92.89</v>
      </c>
      <c r="E882" s="54">
        <v>9.6</v>
      </c>
      <c r="F882" s="3">
        <v>102.49</v>
      </c>
    </row>
    <row r="883" spans="1:6" ht="9.75" customHeight="1">
      <c r="A883" s="52">
        <v>72303</v>
      </c>
      <c r="B883" s="52" t="s">
        <v>867</v>
      </c>
      <c r="C883" s="53" t="s">
        <v>19</v>
      </c>
      <c r="D883" s="3">
        <v>131.69999999999999</v>
      </c>
      <c r="E883" s="55">
        <v>11.19</v>
      </c>
      <c r="F883" s="3">
        <v>142.88999999999999</v>
      </c>
    </row>
    <row r="884" spans="1:6" ht="9.75" customHeight="1">
      <c r="A884" s="52">
        <v>72304</v>
      </c>
      <c r="B884" s="52" t="s">
        <v>868</v>
      </c>
      <c r="C884" s="53" t="s">
        <v>19</v>
      </c>
      <c r="D884" s="3">
        <v>164.96</v>
      </c>
      <c r="E884" s="55">
        <v>11.19</v>
      </c>
      <c r="F884" s="3">
        <v>176.15</v>
      </c>
    </row>
    <row r="885" spans="1:6" ht="9.75" customHeight="1">
      <c r="A885" s="52">
        <v>72305</v>
      </c>
      <c r="B885" s="52" t="s">
        <v>869</v>
      </c>
      <c r="C885" s="53" t="s">
        <v>19</v>
      </c>
      <c r="D885" s="3">
        <v>100.96</v>
      </c>
      <c r="E885" s="54">
        <v>9.6</v>
      </c>
      <c r="F885" s="3">
        <v>110.56</v>
      </c>
    </row>
    <row r="886" spans="1:6" ht="9.75" customHeight="1">
      <c r="A886" s="52">
        <v>72306</v>
      </c>
      <c r="B886" s="52" t="s">
        <v>870</v>
      </c>
      <c r="C886" s="53" t="s">
        <v>19</v>
      </c>
      <c r="D886" s="3">
        <v>190.72</v>
      </c>
      <c r="E886" s="55">
        <v>11.19</v>
      </c>
      <c r="F886" s="3">
        <v>201.91</v>
      </c>
    </row>
    <row r="887" spans="1:6" ht="9.75" customHeight="1">
      <c r="A887" s="52">
        <v>72307</v>
      </c>
      <c r="B887" s="52" t="s">
        <v>871</v>
      </c>
      <c r="C887" s="53" t="s">
        <v>19</v>
      </c>
      <c r="D887" s="3">
        <v>187.44</v>
      </c>
      <c r="E887" s="55">
        <v>11.19</v>
      </c>
      <c r="F887" s="3">
        <v>198.63</v>
      </c>
    </row>
    <row r="888" spans="1:6" ht="9.75" customHeight="1">
      <c r="A888" s="52">
        <v>72308</v>
      </c>
      <c r="B888" s="52" t="s">
        <v>872</v>
      </c>
      <c r="C888" s="53" t="s">
        <v>19</v>
      </c>
      <c r="D888" s="3">
        <v>207.71</v>
      </c>
      <c r="E888" s="55">
        <v>11.19</v>
      </c>
      <c r="F888" s="3">
        <v>218.9</v>
      </c>
    </row>
    <row r="889" spans="1:6" ht="9.75" customHeight="1">
      <c r="A889" s="52">
        <v>72309</v>
      </c>
      <c r="B889" s="52" t="s">
        <v>873</v>
      </c>
      <c r="C889" s="53" t="s">
        <v>19</v>
      </c>
      <c r="D889" s="3">
        <v>117.33</v>
      </c>
      <c r="E889" s="54">
        <v>9.6</v>
      </c>
      <c r="F889" s="3">
        <v>126.93</v>
      </c>
    </row>
    <row r="890" spans="1:6" ht="9.75" customHeight="1">
      <c r="A890" s="52">
        <v>72310</v>
      </c>
      <c r="B890" s="52" t="s">
        <v>874</v>
      </c>
      <c r="C890" s="53" t="s">
        <v>19</v>
      </c>
      <c r="D890" s="3">
        <v>292.89</v>
      </c>
      <c r="E890" s="55">
        <v>12.8</v>
      </c>
      <c r="F890" s="3">
        <v>305.69</v>
      </c>
    </row>
    <row r="891" spans="1:6" ht="9.75" customHeight="1">
      <c r="A891" s="52">
        <v>72311</v>
      </c>
      <c r="B891" s="52" t="s">
        <v>875</v>
      </c>
      <c r="C891" s="53" t="s">
        <v>19</v>
      </c>
      <c r="D891" s="3">
        <v>123.4</v>
      </c>
      <c r="E891" s="54">
        <v>9.6</v>
      </c>
      <c r="F891" s="3">
        <v>133</v>
      </c>
    </row>
    <row r="892" spans="1:6" ht="9.75" customHeight="1">
      <c r="A892" s="52">
        <v>72312</v>
      </c>
      <c r="B892" s="52" t="s">
        <v>876</v>
      </c>
      <c r="C892" s="53" t="s">
        <v>19</v>
      </c>
      <c r="D892" s="3">
        <v>128.79</v>
      </c>
      <c r="E892" s="55">
        <v>11.19</v>
      </c>
      <c r="F892" s="3">
        <v>139.97999999999999</v>
      </c>
    </row>
    <row r="893" spans="1:6" ht="9.75" customHeight="1">
      <c r="A893" s="52">
        <v>72320</v>
      </c>
      <c r="B893" s="52" t="s">
        <v>877</v>
      </c>
      <c r="C893" s="53" t="s">
        <v>19</v>
      </c>
      <c r="D893" s="2">
        <v>32.97</v>
      </c>
      <c r="E893" s="55">
        <v>31.99</v>
      </c>
      <c r="F893" s="2">
        <v>64.959999999999994</v>
      </c>
    </row>
    <row r="894" spans="1:6" ht="9.75" customHeight="1">
      <c r="A894" s="52">
        <v>72325</v>
      </c>
      <c r="B894" s="52" t="s">
        <v>878</v>
      </c>
      <c r="C894" s="53" t="s">
        <v>19</v>
      </c>
      <c r="D894" s="1">
        <v>2.2000000000000002</v>
      </c>
      <c r="E894" s="54">
        <v>3.84</v>
      </c>
      <c r="F894" s="1">
        <v>6.04</v>
      </c>
    </row>
    <row r="895" spans="1:6" ht="9.75" customHeight="1">
      <c r="A895" s="52">
        <v>72326</v>
      </c>
      <c r="B895" s="52" t="s">
        <v>879</v>
      </c>
      <c r="C895" s="53" t="s">
        <v>19</v>
      </c>
      <c r="D895" s="1">
        <v>2.48</v>
      </c>
      <c r="E895" s="54">
        <v>3.84</v>
      </c>
      <c r="F895" s="1">
        <v>6.32</v>
      </c>
    </row>
    <row r="896" spans="1:6" ht="9.75" customHeight="1">
      <c r="A896" s="52">
        <v>72327</v>
      </c>
      <c r="B896" s="52" t="s">
        <v>880</v>
      </c>
      <c r="C896" s="53" t="s">
        <v>19</v>
      </c>
      <c r="D896" s="1">
        <v>3.2</v>
      </c>
      <c r="E896" s="54">
        <v>3.84</v>
      </c>
      <c r="F896" s="1">
        <v>7.04</v>
      </c>
    </row>
    <row r="897" spans="1:6" ht="9.75" customHeight="1">
      <c r="A897" s="52">
        <v>72328</v>
      </c>
      <c r="B897" s="52" t="s">
        <v>881</v>
      </c>
      <c r="C897" s="53" t="s">
        <v>19</v>
      </c>
      <c r="D897" s="1">
        <v>3.32</v>
      </c>
      <c r="E897" s="54">
        <v>3.84</v>
      </c>
      <c r="F897" s="1">
        <v>7.16</v>
      </c>
    </row>
    <row r="898" spans="1:6" ht="9.75" customHeight="1">
      <c r="A898" s="52">
        <v>72329</v>
      </c>
      <c r="B898" s="52" t="s">
        <v>882</v>
      </c>
      <c r="C898" s="53" t="s">
        <v>67</v>
      </c>
      <c r="D898" s="1">
        <v>3.62</v>
      </c>
      <c r="E898" s="55">
        <v>12.8</v>
      </c>
      <c r="F898" s="2">
        <v>16.420000000000002</v>
      </c>
    </row>
    <row r="899" spans="1:6" ht="9.75" customHeight="1">
      <c r="A899" s="52">
        <v>72330</v>
      </c>
      <c r="B899" s="52" t="s">
        <v>883</v>
      </c>
      <c r="C899" s="53" t="s">
        <v>19</v>
      </c>
      <c r="D899" s="2">
        <v>26.2</v>
      </c>
      <c r="E899" s="55">
        <v>16</v>
      </c>
      <c r="F899" s="2">
        <v>42.2</v>
      </c>
    </row>
    <row r="900" spans="1:6" ht="9.75" customHeight="1">
      <c r="A900" s="52">
        <v>72335</v>
      </c>
      <c r="B900" s="52" t="s">
        <v>884</v>
      </c>
      <c r="C900" s="53" t="s">
        <v>19</v>
      </c>
      <c r="D900" s="2">
        <v>26.64</v>
      </c>
      <c r="E900" s="55">
        <v>16</v>
      </c>
      <c r="F900" s="2">
        <v>42.64</v>
      </c>
    </row>
    <row r="901" spans="1:6" ht="9.75" customHeight="1">
      <c r="A901" s="52">
        <v>72338</v>
      </c>
      <c r="B901" s="52" t="s">
        <v>885</v>
      </c>
      <c r="C901" s="53" t="s">
        <v>19</v>
      </c>
      <c r="D901" s="4">
        <v>1580</v>
      </c>
      <c r="E901" s="55">
        <v>19.190000000000001</v>
      </c>
      <c r="F901" s="4">
        <v>1599.19</v>
      </c>
    </row>
    <row r="902" spans="1:6" ht="9.75" customHeight="1">
      <c r="A902" s="52">
        <v>72341</v>
      </c>
      <c r="B902" s="52" t="s">
        <v>2057</v>
      </c>
      <c r="C902" s="53" t="s">
        <v>19</v>
      </c>
      <c r="D902" s="1">
        <v>2.5299999999999998</v>
      </c>
      <c r="E902" s="54">
        <v>2.11</v>
      </c>
      <c r="F902" s="1">
        <v>4.6399999999999997</v>
      </c>
    </row>
    <row r="903" spans="1:6" ht="9.75" customHeight="1">
      <c r="A903" s="52">
        <v>72366</v>
      </c>
      <c r="B903" s="52" t="s">
        <v>887</v>
      </c>
      <c r="C903" s="53" t="s">
        <v>19</v>
      </c>
      <c r="D903" s="3">
        <v>121.25</v>
      </c>
      <c r="E903" s="54">
        <v>8</v>
      </c>
      <c r="F903" s="3">
        <v>129.25</v>
      </c>
    </row>
    <row r="904" spans="1:6" ht="9.75" customHeight="1">
      <c r="A904" s="52">
        <v>72367</v>
      </c>
      <c r="B904" s="52" t="s">
        <v>888</v>
      </c>
      <c r="C904" s="53" t="s">
        <v>19</v>
      </c>
      <c r="D904" s="3">
        <v>142</v>
      </c>
      <c r="E904" s="54">
        <v>8</v>
      </c>
      <c r="F904" s="3">
        <v>150</v>
      </c>
    </row>
    <row r="905" spans="1:6" ht="9.75" customHeight="1">
      <c r="A905" s="52">
        <v>72368</v>
      </c>
      <c r="B905" s="52" t="s">
        <v>889</v>
      </c>
      <c r="C905" s="53" t="s">
        <v>19</v>
      </c>
      <c r="D905" s="3">
        <v>170</v>
      </c>
      <c r="E905" s="54">
        <v>8</v>
      </c>
      <c r="F905" s="3">
        <v>178</v>
      </c>
    </row>
    <row r="906" spans="1:6" ht="9.75" customHeight="1">
      <c r="A906" s="52">
        <v>72369</v>
      </c>
      <c r="B906" s="52" t="s">
        <v>890</v>
      </c>
      <c r="C906" s="53" t="s">
        <v>19</v>
      </c>
      <c r="D906" s="3">
        <v>198.5</v>
      </c>
      <c r="E906" s="54">
        <v>8</v>
      </c>
      <c r="F906" s="3">
        <v>206.5</v>
      </c>
    </row>
    <row r="907" spans="1:6" ht="9.75" customHeight="1">
      <c r="A907" s="52">
        <v>72370</v>
      </c>
      <c r="B907" s="52" t="s">
        <v>891</v>
      </c>
      <c r="C907" s="53" t="s">
        <v>19</v>
      </c>
      <c r="D907" s="3">
        <v>245.32</v>
      </c>
      <c r="E907" s="55">
        <v>47.99</v>
      </c>
      <c r="F907" s="3">
        <v>293.31</v>
      </c>
    </row>
    <row r="908" spans="1:6" ht="9.75" customHeight="1">
      <c r="A908" s="52">
        <v>72371</v>
      </c>
      <c r="B908" s="52" t="s">
        <v>892</v>
      </c>
      <c r="C908" s="53" t="s">
        <v>19</v>
      </c>
      <c r="D908" s="1">
        <v>3.34</v>
      </c>
      <c r="E908" s="54">
        <v>3.84</v>
      </c>
      <c r="F908" s="1">
        <v>7.18</v>
      </c>
    </row>
    <row r="909" spans="1:6" ht="9.75" customHeight="1">
      <c r="A909" s="52">
        <v>72372</v>
      </c>
      <c r="B909" s="52" t="s">
        <v>893</v>
      </c>
      <c r="C909" s="53" t="s">
        <v>67</v>
      </c>
      <c r="D909" s="2">
        <v>46.69</v>
      </c>
      <c r="E909" s="55">
        <v>12.8</v>
      </c>
      <c r="F909" s="2">
        <v>59.49</v>
      </c>
    </row>
    <row r="910" spans="1:6" ht="9.75" customHeight="1">
      <c r="A910" s="52">
        <v>72373</v>
      </c>
      <c r="B910" s="52" t="s">
        <v>894</v>
      </c>
      <c r="C910" s="53" t="s">
        <v>67</v>
      </c>
      <c r="D910" s="2">
        <v>49.8</v>
      </c>
      <c r="E910" s="55">
        <v>12.8</v>
      </c>
      <c r="F910" s="2">
        <v>62.6</v>
      </c>
    </row>
    <row r="911" spans="1:6" ht="9.75" customHeight="1">
      <c r="A911" s="52">
        <v>72374</v>
      </c>
      <c r="B911" s="52" t="s">
        <v>895</v>
      </c>
      <c r="C911" s="53" t="s">
        <v>19</v>
      </c>
      <c r="D911" s="2">
        <v>23.81</v>
      </c>
      <c r="E911" s="54">
        <v>5.12</v>
      </c>
      <c r="F911" s="2">
        <v>28.93</v>
      </c>
    </row>
    <row r="912" spans="1:6" ht="9.75" customHeight="1">
      <c r="A912" s="52">
        <v>72375</v>
      </c>
      <c r="B912" s="52" t="s">
        <v>896</v>
      </c>
      <c r="C912" s="53" t="s">
        <v>19</v>
      </c>
      <c r="D912" s="2">
        <v>24.93</v>
      </c>
      <c r="E912" s="54">
        <v>5.12</v>
      </c>
      <c r="F912" s="2">
        <v>30.05</v>
      </c>
    </row>
    <row r="913" spans="1:6" ht="9.75" customHeight="1">
      <c r="A913" s="52">
        <v>72376</v>
      </c>
      <c r="B913" s="52" t="s">
        <v>897</v>
      </c>
      <c r="C913" s="53" t="s">
        <v>138</v>
      </c>
      <c r="D913" s="1">
        <v>6.55</v>
      </c>
      <c r="E913" s="54">
        <v>6.39</v>
      </c>
      <c r="F913" s="2">
        <v>12.94</v>
      </c>
    </row>
    <row r="914" spans="1:6" ht="9.75" customHeight="1">
      <c r="A914" s="52">
        <v>72385</v>
      </c>
      <c r="B914" s="52" t="s">
        <v>898</v>
      </c>
      <c r="C914" s="53" t="s">
        <v>19</v>
      </c>
      <c r="D914" s="1">
        <v>3.45</v>
      </c>
      <c r="E914" s="54">
        <v>0.96</v>
      </c>
      <c r="F914" s="1">
        <v>4.41</v>
      </c>
    </row>
    <row r="915" spans="1:6" ht="9.75" customHeight="1">
      <c r="A915" s="52">
        <v>72395</v>
      </c>
      <c r="B915" s="52" t="s">
        <v>899</v>
      </c>
      <c r="C915" s="53" t="s">
        <v>19</v>
      </c>
      <c r="D915" s="1">
        <v>3.97</v>
      </c>
      <c r="E915" s="54">
        <v>0.96</v>
      </c>
      <c r="F915" s="1">
        <v>4.93</v>
      </c>
    </row>
    <row r="916" spans="1:6" ht="9.75" customHeight="1">
      <c r="A916" s="52">
        <v>72397</v>
      </c>
      <c r="B916" s="52" t="s">
        <v>900</v>
      </c>
      <c r="C916" s="53" t="s">
        <v>67</v>
      </c>
      <c r="D916" s="1">
        <v>3.5</v>
      </c>
      <c r="E916" s="54">
        <v>0.96</v>
      </c>
      <c r="F916" s="1">
        <v>4.46</v>
      </c>
    </row>
    <row r="917" spans="1:6" ht="9.75" customHeight="1">
      <c r="A917" s="52">
        <v>72400</v>
      </c>
      <c r="B917" s="52" t="s">
        <v>901</v>
      </c>
      <c r="C917" s="53" t="s">
        <v>19</v>
      </c>
      <c r="D917" s="1">
        <v>6.65</v>
      </c>
      <c r="E917" s="54">
        <v>0.96</v>
      </c>
      <c r="F917" s="1">
        <v>7.61</v>
      </c>
    </row>
    <row r="918" spans="1:6" ht="9.75" customHeight="1">
      <c r="A918" s="52">
        <v>72420</v>
      </c>
      <c r="B918" s="52" t="s">
        <v>902</v>
      </c>
      <c r="C918" s="53" t="s">
        <v>19</v>
      </c>
      <c r="D918" s="1">
        <v>5.0999999999999996</v>
      </c>
      <c r="E918" s="54">
        <v>0.96</v>
      </c>
      <c r="F918" s="1">
        <v>6.06</v>
      </c>
    </row>
    <row r="919" spans="1:6" ht="9.75" customHeight="1">
      <c r="A919" s="52">
        <v>72425</v>
      </c>
      <c r="B919" s="52" t="s">
        <v>903</v>
      </c>
      <c r="C919" s="53" t="s">
        <v>19</v>
      </c>
      <c r="D919" s="1">
        <v>4.29</v>
      </c>
      <c r="E919" s="54">
        <v>0.96</v>
      </c>
      <c r="F919" s="1">
        <v>5.25</v>
      </c>
    </row>
    <row r="920" spans="1:6" ht="9.75" customHeight="1">
      <c r="A920" s="52">
        <v>72430</v>
      </c>
      <c r="B920" s="52" t="s">
        <v>904</v>
      </c>
      <c r="C920" s="53" t="s">
        <v>19</v>
      </c>
      <c r="D920" s="1">
        <v>4.3600000000000003</v>
      </c>
      <c r="E920" s="54">
        <v>0.96</v>
      </c>
      <c r="F920" s="1">
        <v>5.32</v>
      </c>
    </row>
    <row r="921" spans="1:6" ht="9.75" customHeight="1">
      <c r="A921" s="52">
        <v>72435</v>
      </c>
      <c r="B921" s="52" t="s">
        <v>905</v>
      </c>
      <c r="C921" s="53" t="s">
        <v>19</v>
      </c>
      <c r="D921" s="1">
        <v>4.5</v>
      </c>
      <c r="E921" s="54">
        <v>0.96</v>
      </c>
      <c r="F921" s="1">
        <v>5.46</v>
      </c>
    </row>
    <row r="922" spans="1:6" ht="9.75" customHeight="1">
      <c r="A922" s="52">
        <v>72441</v>
      </c>
      <c r="B922" s="52" t="s">
        <v>906</v>
      </c>
      <c r="C922" s="53" t="s">
        <v>67</v>
      </c>
      <c r="D922" s="1">
        <v>4.33</v>
      </c>
      <c r="E922" s="54">
        <v>0.96</v>
      </c>
      <c r="F922" s="1">
        <v>5.29</v>
      </c>
    </row>
    <row r="923" spans="1:6" ht="9.75" customHeight="1">
      <c r="A923" s="52">
        <v>72442</v>
      </c>
      <c r="B923" s="52" t="s">
        <v>907</v>
      </c>
      <c r="C923" s="53" t="s">
        <v>67</v>
      </c>
      <c r="D923" s="1">
        <v>4.38</v>
      </c>
      <c r="E923" s="54">
        <v>0.96</v>
      </c>
      <c r="F923" s="1">
        <v>5.34</v>
      </c>
    </row>
    <row r="924" spans="1:6" ht="9.75" customHeight="1">
      <c r="A924" s="52">
        <v>72450</v>
      </c>
      <c r="B924" s="52" t="s">
        <v>908</v>
      </c>
      <c r="C924" s="53" t="s">
        <v>19</v>
      </c>
      <c r="D924" s="3">
        <v>432.4</v>
      </c>
      <c r="E924" s="54">
        <v>3.2</v>
      </c>
      <c r="F924" s="3">
        <v>435.6</v>
      </c>
    </row>
    <row r="925" spans="1:6" ht="9.75" customHeight="1">
      <c r="A925" s="52">
        <v>72455</v>
      </c>
      <c r="B925" s="52" t="s">
        <v>909</v>
      </c>
      <c r="C925" s="53" t="s">
        <v>19</v>
      </c>
      <c r="D925" s="3">
        <v>787.22</v>
      </c>
      <c r="E925" s="54">
        <v>8</v>
      </c>
      <c r="F925" s="3">
        <v>795.22</v>
      </c>
    </row>
    <row r="926" spans="1:6" ht="9.75" customHeight="1">
      <c r="A926" s="52">
        <v>72460</v>
      </c>
      <c r="B926" s="52" t="s">
        <v>910</v>
      </c>
      <c r="C926" s="53" t="s">
        <v>19</v>
      </c>
      <c r="D926" s="1">
        <v>5.74</v>
      </c>
      <c r="E926" s="54">
        <v>0.96</v>
      </c>
      <c r="F926" s="1">
        <v>6.7</v>
      </c>
    </row>
    <row r="927" spans="1:6" ht="9.75" customHeight="1">
      <c r="A927" s="52">
        <v>72465</v>
      </c>
      <c r="B927" s="52" t="s">
        <v>911</v>
      </c>
      <c r="C927" s="53" t="s">
        <v>19</v>
      </c>
      <c r="D927" s="1">
        <v>6.26</v>
      </c>
      <c r="E927" s="54">
        <v>0.96</v>
      </c>
      <c r="F927" s="1">
        <v>7.22</v>
      </c>
    </row>
    <row r="928" spans="1:6" ht="9.75" customHeight="1">
      <c r="A928" s="52">
        <v>72475</v>
      </c>
      <c r="B928" s="52" t="s">
        <v>912</v>
      </c>
      <c r="C928" s="53" t="s">
        <v>19</v>
      </c>
      <c r="D928" s="1">
        <v>5.7</v>
      </c>
      <c r="E928" s="54">
        <v>0.96</v>
      </c>
      <c r="F928" s="1">
        <v>6.66</v>
      </c>
    </row>
    <row r="929" spans="1:6" ht="9.75" customHeight="1">
      <c r="A929" s="52">
        <v>72476</v>
      </c>
      <c r="B929" s="52" t="s">
        <v>913</v>
      </c>
      <c r="C929" s="53" t="s">
        <v>67</v>
      </c>
      <c r="D929" s="1">
        <v>4.79</v>
      </c>
      <c r="E929" s="54">
        <v>0.96</v>
      </c>
      <c r="F929" s="1">
        <v>5.75</v>
      </c>
    </row>
    <row r="930" spans="1:6" ht="9.75" customHeight="1">
      <c r="A930" s="52">
        <v>72500</v>
      </c>
      <c r="B930" s="52" t="s">
        <v>914</v>
      </c>
      <c r="C930" s="53" t="s">
        <v>19</v>
      </c>
      <c r="D930" s="1">
        <v>0.5</v>
      </c>
      <c r="E930" s="54">
        <v>9.6</v>
      </c>
      <c r="F930" s="2">
        <v>10.1</v>
      </c>
    </row>
    <row r="931" spans="1:6" ht="9.75" customHeight="1">
      <c r="A931" s="52">
        <v>72501</v>
      </c>
      <c r="B931" s="52" t="s">
        <v>915</v>
      </c>
      <c r="C931" s="53" t="s">
        <v>19</v>
      </c>
      <c r="D931" s="1">
        <v>0.62</v>
      </c>
      <c r="E931" s="54">
        <v>9.6</v>
      </c>
      <c r="F931" s="2">
        <v>10.220000000000001</v>
      </c>
    </row>
    <row r="932" spans="1:6" ht="9.75" customHeight="1">
      <c r="A932" s="52">
        <v>72510</v>
      </c>
      <c r="B932" s="52" t="s">
        <v>916</v>
      </c>
      <c r="C932" s="53" t="s">
        <v>19</v>
      </c>
      <c r="D932" s="1">
        <v>2</v>
      </c>
      <c r="E932" s="54">
        <v>9.6</v>
      </c>
      <c r="F932" s="2">
        <v>11.6</v>
      </c>
    </row>
    <row r="933" spans="1:6" ht="9.75" customHeight="1">
      <c r="A933" s="52">
        <v>72515</v>
      </c>
      <c r="B933" s="52" t="s">
        <v>917</v>
      </c>
      <c r="C933" s="53" t="s">
        <v>19</v>
      </c>
      <c r="D933" s="1">
        <v>4.55</v>
      </c>
      <c r="E933" s="55">
        <v>11.19</v>
      </c>
      <c r="F933" s="2">
        <v>15.74</v>
      </c>
    </row>
    <row r="934" spans="1:6" ht="9.75" customHeight="1">
      <c r="A934" s="52">
        <v>72518</v>
      </c>
      <c r="B934" s="52" t="s">
        <v>918</v>
      </c>
      <c r="C934" s="53" t="s">
        <v>19</v>
      </c>
      <c r="D934" s="1">
        <v>3.94</v>
      </c>
      <c r="E934" s="55">
        <v>11.19</v>
      </c>
      <c r="F934" s="2">
        <v>15.13</v>
      </c>
    </row>
    <row r="935" spans="1:6" ht="9.75" customHeight="1">
      <c r="A935" s="52">
        <v>72520</v>
      </c>
      <c r="B935" s="52" t="s">
        <v>919</v>
      </c>
      <c r="C935" s="53" t="s">
        <v>19</v>
      </c>
      <c r="D935" s="1">
        <v>4.9000000000000004</v>
      </c>
      <c r="E935" s="55">
        <v>11.19</v>
      </c>
      <c r="F935" s="2">
        <v>16.09</v>
      </c>
    </row>
    <row r="936" spans="1:6" ht="9.75" customHeight="1">
      <c r="A936" s="52">
        <v>72523</v>
      </c>
      <c r="B936" s="52" t="s">
        <v>920</v>
      </c>
      <c r="C936" s="53" t="s">
        <v>19</v>
      </c>
      <c r="D936" s="1">
        <v>6.35</v>
      </c>
      <c r="E936" s="55">
        <v>12.8</v>
      </c>
      <c r="F936" s="2">
        <v>19.149999999999999</v>
      </c>
    </row>
    <row r="937" spans="1:6" ht="9.75" customHeight="1">
      <c r="A937" s="52">
        <v>72528</v>
      </c>
      <c r="B937" s="52" t="s">
        <v>921</v>
      </c>
      <c r="C937" s="53" t="s">
        <v>19</v>
      </c>
      <c r="D937" s="1">
        <v>6.38</v>
      </c>
      <c r="E937" s="55">
        <v>12.8</v>
      </c>
      <c r="F937" s="2">
        <v>19.18</v>
      </c>
    </row>
    <row r="938" spans="1:6" ht="9.75" customHeight="1">
      <c r="A938" s="52">
        <v>72532</v>
      </c>
      <c r="B938" s="52" t="s">
        <v>922</v>
      </c>
      <c r="C938" s="53" t="s">
        <v>19</v>
      </c>
      <c r="D938" s="1">
        <v>9.08</v>
      </c>
      <c r="E938" s="55">
        <v>12.8</v>
      </c>
      <c r="F938" s="2">
        <v>21.88</v>
      </c>
    </row>
    <row r="939" spans="1:6" ht="9.75" customHeight="1">
      <c r="A939" s="52">
        <v>72535</v>
      </c>
      <c r="B939" s="52" t="s">
        <v>923</v>
      </c>
      <c r="C939" s="53" t="s">
        <v>19</v>
      </c>
      <c r="D939" s="2">
        <v>10.17</v>
      </c>
      <c r="E939" s="55">
        <v>14.39</v>
      </c>
      <c r="F939" s="2">
        <v>24.56</v>
      </c>
    </row>
    <row r="940" spans="1:6" ht="9.75" customHeight="1">
      <c r="A940" s="52">
        <v>72538</v>
      </c>
      <c r="B940" s="52" t="s">
        <v>924</v>
      </c>
      <c r="C940" s="53" t="s">
        <v>19</v>
      </c>
      <c r="D940" s="1">
        <v>7.7</v>
      </c>
      <c r="E940" s="55">
        <v>14.39</v>
      </c>
      <c r="F940" s="2">
        <v>22.09</v>
      </c>
    </row>
    <row r="941" spans="1:6" ht="9.75" customHeight="1">
      <c r="A941" s="52">
        <v>72545</v>
      </c>
      <c r="B941" s="52" t="s">
        <v>925</v>
      </c>
      <c r="C941" s="53" t="s">
        <v>19</v>
      </c>
      <c r="D941" s="2">
        <v>17.66</v>
      </c>
      <c r="E941" s="55">
        <v>14.39</v>
      </c>
      <c r="F941" s="2">
        <v>32.049999999999997</v>
      </c>
    </row>
    <row r="942" spans="1:6" ht="9.75" customHeight="1">
      <c r="A942" s="52">
        <v>72550</v>
      </c>
      <c r="B942" s="52" t="s">
        <v>926</v>
      </c>
      <c r="C942" s="53" t="s">
        <v>19</v>
      </c>
      <c r="D942" s="2">
        <v>19.88</v>
      </c>
      <c r="E942" s="55">
        <v>16</v>
      </c>
      <c r="F942" s="2">
        <v>35.880000000000003</v>
      </c>
    </row>
    <row r="943" spans="1:6" ht="9.75" customHeight="1">
      <c r="A943" s="52">
        <v>72556</v>
      </c>
      <c r="B943" s="52" t="s">
        <v>927</v>
      </c>
      <c r="C943" s="53" t="s">
        <v>19</v>
      </c>
      <c r="D943" s="2">
        <v>27.57</v>
      </c>
      <c r="E943" s="55">
        <v>11.84</v>
      </c>
      <c r="F943" s="2">
        <v>39.409999999999997</v>
      </c>
    </row>
    <row r="944" spans="1:6" ht="9.75" customHeight="1">
      <c r="A944" s="52">
        <v>72560</v>
      </c>
      <c r="B944" s="52" t="s">
        <v>928</v>
      </c>
      <c r="C944" s="53" t="s">
        <v>19</v>
      </c>
      <c r="D944" s="2">
        <v>15.22</v>
      </c>
      <c r="E944" s="54">
        <v>5.12</v>
      </c>
      <c r="F944" s="2">
        <v>20.34</v>
      </c>
    </row>
    <row r="945" spans="1:6" ht="9.75" customHeight="1">
      <c r="A945" s="52">
        <v>72570</v>
      </c>
      <c r="B945" s="52" t="s">
        <v>929</v>
      </c>
      <c r="C945" s="53" t="s">
        <v>19</v>
      </c>
      <c r="D945" s="2">
        <v>10.09</v>
      </c>
      <c r="E945" s="54">
        <v>9.2799999999999994</v>
      </c>
      <c r="F945" s="2">
        <v>19.37</v>
      </c>
    </row>
    <row r="946" spans="1:6" ht="9.75" customHeight="1">
      <c r="A946" s="52">
        <v>72575</v>
      </c>
      <c r="B946" s="52" t="s">
        <v>930</v>
      </c>
      <c r="C946" s="53" t="s">
        <v>19</v>
      </c>
      <c r="D946" s="2">
        <v>16.260000000000002</v>
      </c>
      <c r="E946" s="54">
        <v>9.2799999999999994</v>
      </c>
      <c r="F946" s="2">
        <v>25.54</v>
      </c>
    </row>
    <row r="947" spans="1:6" ht="9.75" customHeight="1">
      <c r="A947" s="52">
        <v>72578</v>
      </c>
      <c r="B947" s="52" t="s">
        <v>931</v>
      </c>
      <c r="C947" s="53" t="s">
        <v>19</v>
      </c>
      <c r="D947" s="1">
        <v>8.0399999999999991</v>
      </c>
      <c r="E947" s="54">
        <v>9.2799999999999994</v>
      </c>
      <c r="F947" s="2">
        <v>17.32</v>
      </c>
    </row>
    <row r="948" spans="1:6" ht="9.75" customHeight="1">
      <c r="A948" s="52">
        <v>72579</v>
      </c>
      <c r="B948" s="52" t="s">
        <v>932</v>
      </c>
      <c r="C948" s="53" t="s">
        <v>67</v>
      </c>
      <c r="D948" s="2">
        <v>13.89</v>
      </c>
      <c r="E948" s="55">
        <v>10.24</v>
      </c>
      <c r="F948" s="2">
        <v>24.13</v>
      </c>
    </row>
    <row r="949" spans="1:6" ht="9.75" customHeight="1">
      <c r="A949" s="52">
        <v>72585</v>
      </c>
      <c r="B949" s="52" t="s">
        <v>933</v>
      </c>
      <c r="C949" s="53" t="s">
        <v>19</v>
      </c>
      <c r="D949" s="2">
        <v>11.77</v>
      </c>
      <c r="E949" s="54">
        <v>9.2799999999999994</v>
      </c>
      <c r="F949" s="2">
        <v>21.05</v>
      </c>
    </row>
    <row r="950" spans="1:6" ht="9.75" customHeight="1">
      <c r="A950" s="52">
        <v>72591</v>
      </c>
      <c r="B950" s="52" t="s">
        <v>934</v>
      </c>
      <c r="C950" s="53" t="s">
        <v>19</v>
      </c>
      <c r="D950" s="2">
        <v>13.58</v>
      </c>
      <c r="E950" s="55">
        <v>11.84</v>
      </c>
      <c r="F950" s="2">
        <v>25.42</v>
      </c>
    </row>
    <row r="951" spans="1:6" ht="9.75" customHeight="1">
      <c r="A951" s="52">
        <v>72596</v>
      </c>
      <c r="B951" s="52" t="s">
        <v>935</v>
      </c>
      <c r="C951" s="53" t="s">
        <v>19</v>
      </c>
      <c r="D951" s="2">
        <v>25.44</v>
      </c>
      <c r="E951" s="55">
        <v>11.84</v>
      </c>
      <c r="F951" s="2">
        <v>37.28</v>
      </c>
    </row>
    <row r="952" spans="1:6" ht="9.75" customHeight="1">
      <c r="A952" s="52">
        <v>72600</v>
      </c>
      <c r="B952" s="52" t="s">
        <v>936</v>
      </c>
      <c r="C952" s="53" t="s">
        <v>19</v>
      </c>
      <c r="D952" s="5">
        <v>21000</v>
      </c>
      <c r="E952" s="56">
        <v>127.96</v>
      </c>
      <c r="F952" s="5">
        <v>21127.96</v>
      </c>
    </row>
    <row r="953" spans="1:6" ht="9.75" customHeight="1">
      <c r="A953" s="52">
        <v>72601</v>
      </c>
      <c r="B953" s="52" t="s">
        <v>937</v>
      </c>
      <c r="C953" s="53" t="s">
        <v>19</v>
      </c>
      <c r="D953" s="5">
        <v>36000</v>
      </c>
      <c r="E953" s="56">
        <v>127.96</v>
      </c>
      <c r="F953" s="5">
        <v>36127.96</v>
      </c>
    </row>
    <row r="954" spans="1:6" ht="9.75" customHeight="1">
      <c r="A954" s="52">
        <v>72611</v>
      </c>
      <c r="B954" s="52" t="s">
        <v>938</v>
      </c>
      <c r="C954" s="53" t="s">
        <v>19</v>
      </c>
      <c r="D954" s="5">
        <v>26000</v>
      </c>
      <c r="E954" s="56">
        <v>127.96</v>
      </c>
      <c r="F954" s="5">
        <v>26127.96</v>
      </c>
    </row>
    <row r="955" spans="1:6" ht="9.75" customHeight="1">
      <c r="A955" s="52">
        <v>72612</v>
      </c>
      <c r="B955" s="52" t="s">
        <v>939</v>
      </c>
      <c r="C955" s="53" t="s">
        <v>19</v>
      </c>
      <c r="D955" s="5">
        <v>47462.75</v>
      </c>
      <c r="E955" s="56">
        <v>159.94999999999999</v>
      </c>
      <c r="F955" s="5">
        <v>47622.7</v>
      </c>
    </row>
    <row r="956" spans="1:6" ht="9.75" customHeight="1">
      <c r="A956" s="52">
        <v>72613</v>
      </c>
      <c r="B956" s="52" t="s">
        <v>940</v>
      </c>
      <c r="C956" s="53" t="s">
        <v>19</v>
      </c>
      <c r="D956" s="5">
        <v>52500</v>
      </c>
      <c r="E956" s="56">
        <v>191.94</v>
      </c>
      <c r="F956" s="5">
        <v>52691.94</v>
      </c>
    </row>
    <row r="957" spans="1:6" ht="9.75" customHeight="1">
      <c r="A957" s="52">
        <v>72614</v>
      </c>
      <c r="B957" s="52" t="s">
        <v>941</v>
      </c>
      <c r="C957" s="53" t="s">
        <v>19</v>
      </c>
      <c r="D957" s="5">
        <v>65950</v>
      </c>
      <c r="E957" s="56">
        <v>191.94</v>
      </c>
      <c r="F957" s="5">
        <v>66141.94</v>
      </c>
    </row>
    <row r="958" spans="1:6" ht="9.75" customHeight="1">
      <c r="A958" s="52">
        <v>72618</v>
      </c>
      <c r="B958" s="52" t="s">
        <v>942</v>
      </c>
      <c r="C958" s="53" t="s">
        <v>67</v>
      </c>
      <c r="D958" s="2">
        <v>46.73</v>
      </c>
      <c r="E958" s="55">
        <v>10.66</v>
      </c>
      <c r="F958" s="2">
        <v>57.39</v>
      </c>
    </row>
    <row r="959" spans="1:6" ht="9.75" customHeight="1">
      <c r="A959" s="52">
        <v>72619</v>
      </c>
      <c r="B959" s="52" t="s">
        <v>943</v>
      </c>
      <c r="C959" s="53" t="s">
        <v>19</v>
      </c>
      <c r="D959" s="3">
        <v>109.78</v>
      </c>
      <c r="E959" s="55">
        <v>10.66</v>
      </c>
      <c r="F959" s="3">
        <v>120.44</v>
      </c>
    </row>
    <row r="960" spans="1:6" ht="9.75" customHeight="1">
      <c r="A960" s="52">
        <v>72620</v>
      </c>
      <c r="B960" s="52" t="s">
        <v>944</v>
      </c>
      <c r="C960" s="53" t="s">
        <v>19</v>
      </c>
      <c r="D960" s="3">
        <v>171.23</v>
      </c>
      <c r="E960" s="55">
        <v>10.66</v>
      </c>
      <c r="F960" s="3">
        <v>181.89</v>
      </c>
    </row>
    <row r="961" spans="1:6" ht="9.75" customHeight="1">
      <c r="A961" s="52">
        <v>72621</v>
      </c>
      <c r="B961" s="52" t="s">
        <v>945</v>
      </c>
      <c r="C961" s="53" t="s">
        <v>67</v>
      </c>
      <c r="D961" s="3">
        <v>198.51</v>
      </c>
      <c r="E961" s="55">
        <v>10.66</v>
      </c>
      <c r="F961" s="3">
        <v>209.17</v>
      </c>
    </row>
    <row r="962" spans="1:6" ht="9.75" customHeight="1">
      <c r="A962" s="52">
        <v>72630</v>
      </c>
      <c r="B962" s="52" t="s">
        <v>946</v>
      </c>
      <c r="C962" s="53" t="s">
        <v>138</v>
      </c>
      <c r="D962" s="1">
        <v>9.77</v>
      </c>
      <c r="E962" s="54">
        <v>9.6</v>
      </c>
      <c r="F962" s="2">
        <v>19.37</v>
      </c>
    </row>
    <row r="963" spans="1:6" ht="9.75" customHeight="1">
      <c r="A963" s="52">
        <v>72637</v>
      </c>
      <c r="B963" s="52" t="s">
        <v>947</v>
      </c>
      <c r="C963" s="53" t="s">
        <v>138</v>
      </c>
      <c r="D963" s="2">
        <v>73.37</v>
      </c>
      <c r="E963" s="55">
        <v>19.84</v>
      </c>
      <c r="F963" s="2">
        <v>93.21</v>
      </c>
    </row>
    <row r="964" spans="1:6" ht="9.75" customHeight="1">
      <c r="A964" s="52">
        <v>72638</v>
      </c>
      <c r="B964" s="52" t="s">
        <v>948</v>
      </c>
      <c r="C964" s="53" t="s">
        <v>19</v>
      </c>
      <c r="D964" s="2">
        <v>15.78</v>
      </c>
      <c r="E964" s="54">
        <v>5.12</v>
      </c>
      <c r="F964" s="2">
        <v>20.9</v>
      </c>
    </row>
    <row r="965" spans="1:6" ht="9.75" customHeight="1">
      <c r="A965" s="52">
        <v>72660</v>
      </c>
      <c r="B965" s="52" t="s">
        <v>949</v>
      </c>
      <c r="C965" s="53" t="s">
        <v>138</v>
      </c>
      <c r="D965" s="1">
        <v>4.78</v>
      </c>
      <c r="E965" s="54">
        <v>7.67</v>
      </c>
      <c r="F965" s="2">
        <v>12.45</v>
      </c>
    </row>
    <row r="966" spans="1:6" ht="9.75" customHeight="1">
      <c r="A966" s="52">
        <v>72661</v>
      </c>
      <c r="B966" s="52" t="s">
        <v>950</v>
      </c>
      <c r="C966" s="53" t="s">
        <v>138</v>
      </c>
      <c r="D966" s="1">
        <v>8.14</v>
      </c>
      <c r="E966" s="54">
        <v>7.67</v>
      </c>
      <c r="F966" s="2">
        <v>15.81</v>
      </c>
    </row>
    <row r="967" spans="1:6" ht="9.75" customHeight="1">
      <c r="A967" s="226">
        <v>170</v>
      </c>
      <c r="B967" s="525" t="s">
        <v>2058</v>
      </c>
      <c r="C967" s="526"/>
      <c r="D967" s="526"/>
      <c r="E967" s="526"/>
      <c r="F967" s="527"/>
    </row>
    <row r="968" spans="1:6" ht="9.75" customHeight="1">
      <c r="A968" s="52">
        <v>80000</v>
      </c>
      <c r="B968" s="52" t="s">
        <v>951</v>
      </c>
      <c r="C968" s="53" t="s">
        <v>228</v>
      </c>
      <c r="D968" s="1">
        <v>0</v>
      </c>
      <c r="E968" s="54">
        <v>0</v>
      </c>
      <c r="F968" s="1">
        <v>0</v>
      </c>
    </row>
    <row r="969" spans="1:6" ht="9.75" customHeight="1">
      <c r="A969" s="52">
        <v>80500</v>
      </c>
      <c r="B969" s="52" t="s">
        <v>2059</v>
      </c>
      <c r="C969" s="53"/>
      <c r="D969" s="1">
        <v>0</v>
      </c>
      <c r="E969" s="54">
        <v>0</v>
      </c>
      <c r="F969" s="1">
        <v>0</v>
      </c>
    </row>
    <row r="970" spans="1:6" ht="9.75" customHeight="1">
      <c r="A970" s="52">
        <v>80501</v>
      </c>
      <c r="B970" s="52" t="s">
        <v>2060</v>
      </c>
      <c r="C970" s="53"/>
      <c r="D970" s="1">
        <v>0</v>
      </c>
      <c r="E970" s="54">
        <v>0</v>
      </c>
      <c r="F970" s="1">
        <v>0</v>
      </c>
    </row>
    <row r="971" spans="1:6" ht="9.75" customHeight="1">
      <c r="A971" s="52">
        <v>80502</v>
      </c>
      <c r="B971" s="52" t="s">
        <v>2061</v>
      </c>
      <c r="C971" s="53" t="s">
        <v>19</v>
      </c>
      <c r="D971" s="3">
        <v>249.26</v>
      </c>
      <c r="E971" s="55">
        <v>60.46</v>
      </c>
      <c r="F971" s="3">
        <v>309.72000000000003</v>
      </c>
    </row>
    <row r="972" spans="1:6" ht="9.75" customHeight="1">
      <c r="A972" s="52">
        <v>80503</v>
      </c>
      <c r="B972" s="52" t="s">
        <v>2062</v>
      </c>
      <c r="C972" s="53" t="s">
        <v>67</v>
      </c>
      <c r="D972" s="3">
        <v>732.94</v>
      </c>
      <c r="E972" s="55">
        <v>60.46</v>
      </c>
      <c r="F972" s="3">
        <v>793.4</v>
      </c>
    </row>
    <row r="973" spans="1:6" ht="19.350000000000001" customHeight="1">
      <c r="A973" s="52">
        <v>80504</v>
      </c>
      <c r="B973" s="52" t="s">
        <v>2063</v>
      </c>
      <c r="C973" s="53" t="s">
        <v>19</v>
      </c>
      <c r="D973" s="3">
        <v>529.66999999999996</v>
      </c>
      <c r="E973" s="55">
        <v>76.78</v>
      </c>
      <c r="F973" s="3">
        <v>606.45000000000005</v>
      </c>
    </row>
    <row r="974" spans="1:6" ht="19.350000000000001" customHeight="1">
      <c r="A974" s="52">
        <v>80505</v>
      </c>
      <c r="B974" s="52" t="s">
        <v>2064</v>
      </c>
      <c r="C974" s="53" t="s">
        <v>67</v>
      </c>
      <c r="D974" s="4">
        <v>1135.99</v>
      </c>
      <c r="E974" s="55">
        <v>76.78</v>
      </c>
      <c r="F974" s="4">
        <v>1212.77</v>
      </c>
    </row>
    <row r="975" spans="1:6" ht="9.75" customHeight="1">
      <c r="A975" s="52">
        <v>80508</v>
      </c>
      <c r="B975" s="52" t="s">
        <v>958</v>
      </c>
      <c r="C975" s="53" t="s">
        <v>19</v>
      </c>
      <c r="D975" s="3">
        <v>593.21</v>
      </c>
      <c r="E975" s="55">
        <v>63.98</v>
      </c>
      <c r="F975" s="3">
        <v>657.19</v>
      </c>
    </row>
    <row r="976" spans="1:6" ht="9.75" customHeight="1">
      <c r="A976" s="52">
        <v>80510</v>
      </c>
      <c r="B976" s="52" t="s">
        <v>959</v>
      </c>
      <c r="C976" s="53" t="s">
        <v>19</v>
      </c>
      <c r="D976" s="2">
        <v>12.49</v>
      </c>
      <c r="E976" s="54">
        <v>4.8</v>
      </c>
      <c r="F976" s="2">
        <v>17.29</v>
      </c>
    </row>
    <row r="977" spans="1:6" ht="9.75" customHeight="1">
      <c r="A977" s="52">
        <v>80511</v>
      </c>
      <c r="B977" s="52" t="s">
        <v>960</v>
      </c>
      <c r="C977" s="53" t="s">
        <v>19</v>
      </c>
      <c r="D977" s="2">
        <v>49.69</v>
      </c>
      <c r="E977" s="55">
        <v>31.99</v>
      </c>
      <c r="F977" s="2">
        <v>81.680000000000007</v>
      </c>
    </row>
    <row r="978" spans="1:6" ht="9.75" customHeight="1">
      <c r="A978" s="52">
        <v>80512</v>
      </c>
      <c r="B978" s="52" t="s">
        <v>961</v>
      </c>
      <c r="C978" s="53" t="s">
        <v>19</v>
      </c>
      <c r="D978" s="2">
        <v>13.03</v>
      </c>
      <c r="E978" s="55">
        <v>10.24</v>
      </c>
      <c r="F978" s="2">
        <v>23.27</v>
      </c>
    </row>
    <row r="979" spans="1:6" ht="9.75" customHeight="1">
      <c r="A979" s="52">
        <v>80513</v>
      </c>
      <c r="B979" s="52" t="s">
        <v>962</v>
      </c>
      <c r="C979" s="53" t="s">
        <v>19</v>
      </c>
      <c r="D979" s="2">
        <v>11.43</v>
      </c>
      <c r="E979" s="55">
        <v>10.24</v>
      </c>
      <c r="F979" s="2">
        <v>21.67</v>
      </c>
    </row>
    <row r="980" spans="1:6" ht="9.75" customHeight="1">
      <c r="A980" s="52">
        <v>80514</v>
      </c>
      <c r="B980" s="52" t="s">
        <v>963</v>
      </c>
      <c r="C980" s="53" t="s">
        <v>19</v>
      </c>
      <c r="D980" s="2">
        <v>35.33</v>
      </c>
      <c r="E980" s="54">
        <v>4.4800000000000004</v>
      </c>
      <c r="F980" s="2">
        <v>39.81</v>
      </c>
    </row>
    <row r="981" spans="1:6" ht="9.75" customHeight="1">
      <c r="A981" s="52">
        <v>80515</v>
      </c>
      <c r="B981" s="52" t="s">
        <v>964</v>
      </c>
      <c r="C981" s="53" t="s">
        <v>19</v>
      </c>
      <c r="D981" s="3">
        <v>190.67</v>
      </c>
      <c r="E981" s="55">
        <v>52.08</v>
      </c>
      <c r="F981" s="3">
        <v>242.75</v>
      </c>
    </row>
    <row r="982" spans="1:6" ht="19.350000000000001" customHeight="1">
      <c r="A982" s="52">
        <v>80517</v>
      </c>
      <c r="B982" s="52" t="s">
        <v>965</v>
      </c>
      <c r="C982" s="53" t="s">
        <v>19</v>
      </c>
      <c r="D982" s="3">
        <v>316.69</v>
      </c>
      <c r="E982" s="55">
        <v>52.08</v>
      </c>
      <c r="F982" s="3">
        <v>368.77</v>
      </c>
    </row>
    <row r="983" spans="1:6" ht="19.350000000000001" customHeight="1">
      <c r="A983" s="52">
        <v>80518</v>
      </c>
      <c r="B983" s="52" t="s">
        <v>966</v>
      </c>
      <c r="C983" s="53" t="s">
        <v>19</v>
      </c>
      <c r="D983" s="3">
        <v>115.7</v>
      </c>
      <c r="E983" s="55">
        <v>69.739999999999995</v>
      </c>
      <c r="F983" s="3">
        <v>185.44</v>
      </c>
    </row>
    <row r="984" spans="1:6" ht="9.75" customHeight="1">
      <c r="A984" s="52">
        <v>80519</v>
      </c>
      <c r="B984" s="52" t="s">
        <v>967</v>
      </c>
      <c r="C984" s="53" t="s">
        <v>67</v>
      </c>
      <c r="D984" s="3">
        <v>425.86</v>
      </c>
      <c r="E984" s="55">
        <v>52.08</v>
      </c>
      <c r="F984" s="3">
        <v>477.94</v>
      </c>
    </row>
    <row r="985" spans="1:6" ht="9.75" customHeight="1">
      <c r="A985" s="52">
        <v>80520</v>
      </c>
      <c r="B985" s="52" t="s">
        <v>968</v>
      </c>
      <c r="C985" s="53" t="s">
        <v>969</v>
      </c>
      <c r="D985" s="1">
        <v>4.8499999999999996</v>
      </c>
      <c r="E985" s="54">
        <v>6.39</v>
      </c>
      <c r="F985" s="2">
        <v>11.24</v>
      </c>
    </row>
    <row r="986" spans="1:6" ht="19.350000000000001" customHeight="1">
      <c r="A986" s="52">
        <v>80526</v>
      </c>
      <c r="B986" s="52" t="s">
        <v>970</v>
      </c>
      <c r="C986" s="53" t="s">
        <v>19</v>
      </c>
      <c r="D986" s="3">
        <v>157.86000000000001</v>
      </c>
      <c r="E986" s="54">
        <v>4.8</v>
      </c>
      <c r="F986" s="3">
        <v>162.66</v>
      </c>
    </row>
    <row r="987" spans="1:6" ht="9.75" customHeight="1">
      <c r="A987" s="52">
        <v>80530</v>
      </c>
      <c r="B987" s="52" t="s">
        <v>971</v>
      </c>
      <c r="C987" s="53" t="s">
        <v>19</v>
      </c>
      <c r="D987" s="2">
        <v>42.07</v>
      </c>
      <c r="E987" s="55">
        <v>15.43</v>
      </c>
      <c r="F987" s="2">
        <v>57.5</v>
      </c>
    </row>
    <row r="988" spans="1:6" ht="9.75" customHeight="1">
      <c r="A988" s="52">
        <v>80532</v>
      </c>
      <c r="B988" s="52" t="s">
        <v>972</v>
      </c>
      <c r="C988" s="53" t="s">
        <v>19</v>
      </c>
      <c r="D988" s="2">
        <v>34.770000000000003</v>
      </c>
      <c r="E988" s="55">
        <v>11.19</v>
      </c>
      <c r="F988" s="2">
        <v>45.96</v>
      </c>
    </row>
    <row r="989" spans="1:6" ht="9.75" customHeight="1">
      <c r="A989" s="52">
        <v>80540</v>
      </c>
      <c r="B989" s="52" t="s">
        <v>2065</v>
      </c>
      <c r="C989" s="53"/>
      <c r="D989" s="1">
        <v>0</v>
      </c>
      <c r="E989" s="54">
        <v>0</v>
      </c>
      <c r="F989" s="1">
        <v>0</v>
      </c>
    </row>
    <row r="990" spans="1:6" ht="9.75" customHeight="1">
      <c r="A990" s="52">
        <v>80541</v>
      </c>
      <c r="B990" s="52" t="s">
        <v>974</v>
      </c>
      <c r="C990" s="53" t="s">
        <v>19</v>
      </c>
      <c r="D990" s="3">
        <v>194.88</v>
      </c>
      <c r="E990" s="55">
        <v>55.66</v>
      </c>
      <c r="F990" s="3">
        <v>250.54</v>
      </c>
    </row>
    <row r="991" spans="1:6" ht="9.75" customHeight="1">
      <c r="A991" s="52">
        <v>80542</v>
      </c>
      <c r="B991" s="52" t="s">
        <v>975</v>
      </c>
      <c r="C991" s="53" t="s">
        <v>19</v>
      </c>
      <c r="D991" s="3">
        <v>100.6</v>
      </c>
      <c r="E991" s="55">
        <v>52.46</v>
      </c>
      <c r="F991" s="3">
        <v>153.06</v>
      </c>
    </row>
    <row r="992" spans="1:6" ht="9.75" customHeight="1">
      <c r="A992" s="52">
        <v>80543</v>
      </c>
      <c r="B992" s="52" t="s">
        <v>976</v>
      </c>
      <c r="C992" s="53" t="s">
        <v>67</v>
      </c>
      <c r="D992" s="3">
        <v>178.5</v>
      </c>
      <c r="E992" s="55">
        <v>52.46</v>
      </c>
      <c r="F992" s="3">
        <v>230.96</v>
      </c>
    </row>
    <row r="993" spans="1:6" ht="9.75" customHeight="1">
      <c r="A993" s="52">
        <v>80550</v>
      </c>
      <c r="B993" s="52" t="s">
        <v>977</v>
      </c>
      <c r="C993" s="53" t="s">
        <v>978</v>
      </c>
      <c r="D993" s="1">
        <v>4.1500000000000004</v>
      </c>
      <c r="E993" s="54">
        <v>4.8</v>
      </c>
      <c r="F993" s="1">
        <v>8.9499999999999993</v>
      </c>
    </row>
    <row r="994" spans="1:6" ht="9.75" customHeight="1">
      <c r="A994" s="52">
        <v>80555</v>
      </c>
      <c r="B994" s="52" t="s">
        <v>979</v>
      </c>
      <c r="C994" s="53" t="s">
        <v>19</v>
      </c>
      <c r="D994" s="2">
        <v>52.01</v>
      </c>
      <c r="E994" s="54">
        <v>8</v>
      </c>
      <c r="F994" s="2">
        <v>60.01</v>
      </c>
    </row>
    <row r="995" spans="1:6" ht="9.75" customHeight="1">
      <c r="A995" s="52">
        <v>80556</v>
      </c>
      <c r="B995" s="52" t="s">
        <v>980</v>
      </c>
      <c r="C995" s="53" t="s">
        <v>19</v>
      </c>
      <c r="D995" s="1">
        <v>3.53</v>
      </c>
      <c r="E995" s="54">
        <v>8</v>
      </c>
      <c r="F995" s="2">
        <v>11.53</v>
      </c>
    </row>
    <row r="996" spans="1:6" ht="9.75" customHeight="1">
      <c r="A996" s="52">
        <v>80560</v>
      </c>
      <c r="B996" s="52" t="s">
        <v>981</v>
      </c>
      <c r="C996" s="53" t="s">
        <v>19</v>
      </c>
      <c r="D996" s="3">
        <v>168.93</v>
      </c>
      <c r="E996" s="55">
        <v>11.52</v>
      </c>
      <c r="F996" s="3">
        <v>180.45</v>
      </c>
    </row>
    <row r="997" spans="1:6" ht="9.75" customHeight="1">
      <c r="A997" s="52">
        <v>80561</v>
      </c>
      <c r="B997" s="52" t="s">
        <v>982</v>
      </c>
      <c r="C997" s="53" t="s">
        <v>19</v>
      </c>
      <c r="D997" s="2">
        <v>12.4</v>
      </c>
      <c r="E997" s="55">
        <v>11.52</v>
      </c>
      <c r="F997" s="2">
        <v>23.92</v>
      </c>
    </row>
    <row r="998" spans="1:6" ht="9.75" customHeight="1">
      <c r="A998" s="52">
        <v>80562</v>
      </c>
      <c r="B998" s="52" t="s">
        <v>983</v>
      </c>
      <c r="C998" s="53" t="s">
        <v>19</v>
      </c>
      <c r="D998" s="2">
        <v>11.97</v>
      </c>
      <c r="E998" s="55">
        <v>11.52</v>
      </c>
      <c r="F998" s="2">
        <v>23.49</v>
      </c>
    </row>
    <row r="999" spans="1:6" ht="9.75" customHeight="1">
      <c r="A999" s="52">
        <v>80563</v>
      </c>
      <c r="B999" s="52" t="s">
        <v>984</v>
      </c>
      <c r="C999" s="53" t="s">
        <v>19</v>
      </c>
      <c r="D999" s="2">
        <v>50.03</v>
      </c>
      <c r="E999" s="55">
        <v>11.52</v>
      </c>
      <c r="F999" s="2">
        <v>61.55</v>
      </c>
    </row>
    <row r="1000" spans="1:6" ht="9.75" customHeight="1">
      <c r="A1000" s="52">
        <v>80564</v>
      </c>
      <c r="B1000" s="52" t="s">
        <v>985</v>
      </c>
      <c r="C1000" s="53" t="s">
        <v>67</v>
      </c>
      <c r="D1000" s="2">
        <v>45.55</v>
      </c>
      <c r="E1000" s="55">
        <v>11.52</v>
      </c>
      <c r="F1000" s="2">
        <v>57.07</v>
      </c>
    </row>
    <row r="1001" spans="1:6" ht="9.75" customHeight="1">
      <c r="A1001" s="52">
        <v>80570</v>
      </c>
      <c r="B1001" s="52" t="s">
        <v>986</v>
      </c>
      <c r="C1001" s="53" t="s">
        <v>19</v>
      </c>
      <c r="D1001" s="2">
        <v>61.94</v>
      </c>
      <c r="E1001" s="54">
        <v>6.39</v>
      </c>
      <c r="F1001" s="2">
        <v>68.33</v>
      </c>
    </row>
    <row r="1002" spans="1:6" ht="19.350000000000001" customHeight="1">
      <c r="A1002" s="52">
        <v>80572</v>
      </c>
      <c r="B1002" s="52" t="s">
        <v>987</v>
      </c>
      <c r="C1002" s="53" t="s">
        <v>67</v>
      </c>
      <c r="D1002" s="3">
        <v>123.76</v>
      </c>
      <c r="E1002" s="54">
        <v>6.39</v>
      </c>
      <c r="F1002" s="3">
        <v>130.15</v>
      </c>
    </row>
    <row r="1003" spans="1:6" ht="19.350000000000001" customHeight="1">
      <c r="A1003" s="52">
        <v>80573</v>
      </c>
      <c r="B1003" s="52" t="s">
        <v>988</v>
      </c>
      <c r="C1003" s="53" t="s">
        <v>67</v>
      </c>
      <c r="D1003" s="3">
        <v>732.35</v>
      </c>
      <c r="E1003" s="54">
        <v>6.39</v>
      </c>
      <c r="F1003" s="3">
        <v>738.74</v>
      </c>
    </row>
    <row r="1004" spans="1:6" ht="9.75" customHeight="1">
      <c r="A1004" s="52">
        <v>80580</v>
      </c>
      <c r="B1004" s="52" t="s">
        <v>989</v>
      </c>
      <c r="C1004" s="53" t="s">
        <v>19</v>
      </c>
      <c r="D1004" s="2">
        <v>69.239999999999995</v>
      </c>
      <c r="E1004" s="54">
        <v>4.8</v>
      </c>
      <c r="F1004" s="2">
        <v>74.040000000000006</v>
      </c>
    </row>
    <row r="1005" spans="1:6" ht="9.75" customHeight="1">
      <c r="A1005" s="52">
        <v>80587</v>
      </c>
      <c r="B1005" s="52" t="s">
        <v>990</v>
      </c>
      <c r="C1005" s="53" t="s">
        <v>67</v>
      </c>
      <c r="D1005" s="2">
        <v>89.23</v>
      </c>
      <c r="E1005" s="55">
        <v>12.48</v>
      </c>
      <c r="F1005" s="3">
        <v>101.71</v>
      </c>
    </row>
    <row r="1006" spans="1:6" ht="9.75" customHeight="1">
      <c r="A1006" s="52">
        <v>80590</v>
      </c>
      <c r="B1006" s="52" t="s">
        <v>991</v>
      </c>
      <c r="C1006" s="53" t="s">
        <v>19</v>
      </c>
      <c r="D1006" s="3">
        <v>101.39</v>
      </c>
      <c r="E1006" s="55">
        <v>12.48</v>
      </c>
      <c r="F1006" s="3">
        <v>113.87</v>
      </c>
    </row>
    <row r="1007" spans="1:6" ht="9.75" customHeight="1">
      <c r="A1007" s="52">
        <v>80600</v>
      </c>
      <c r="B1007" s="52" t="s">
        <v>2066</v>
      </c>
      <c r="C1007" s="53"/>
      <c r="D1007" s="1">
        <v>0</v>
      </c>
      <c r="E1007" s="54">
        <v>0</v>
      </c>
      <c r="F1007" s="1">
        <v>0</v>
      </c>
    </row>
    <row r="1008" spans="1:6" ht="9.75" customHeight="1">
      <c r="A1008" s="52">
        <v>80601</v>
      </c>
      <c r="B1008" s="52" t="s">
        <v>993</v>
      </c>
      <c r="C1008" s="53" t="s">
        <v>19</v>
      </c>
      <c r="D1008" s="3">
        <v>394.26</v>
      </c>
      <c r="E1008" s="55">
        <v>55.98</v>
      </c>
      <c r="F1008" s="3">
        <v>450.24</v>
      </c>
    </row>
    <row r="1009" spans="1:6" ht="9.75" customHeight="1">
      <c r="A1009" s="52">
        <v>80610</v>
      </c>
      <c r="B1009" s="52" t="s">
        <v>994</v>
      </c>
      <c r="C1009" s="53" t="s">
        <v>19</v>
      </c>
      <c r="D1009" s="2">
        <v>88.5</v>
      </c>
      <c r="E1009" s="55">
        <v>28.79</v>
      </c>
      <c r="F1009" s="3">
        <v>117.29</v>
      </c>
    </row>
    <row r="1010" spans="1:6" ht="9.75" customHeight="1">
      <c r="A1010" s="52">
        <v>80613</v>
      </c>
      <c r="B1010" s="52" t="s">
        <v>995</v>
      </c>
      <c r="C1010" s="53" t="s">
        <v>19</v>
      </c>
      <c r="D1010" s="3">
        <v>198.76</v>
      </c>
      <c r="E1010" s="55">
        <v>11.52</v>
      </c>
      <c r="F1010" s="3">
        <v>210.28</v>
      </c>
    </row>
    <row r="1011" spans="1:6" ht="9.75" customHeight="1">
      <c r="A1011" s="52">
        <v>80620</v>
      </c>
      <c r="B1011" s="52" t="s">
        <v>996</v>
      </c>
      <c r="C1011" s="53" t="s">
        <v>19</v>
      </c>
      <c r="D1011" s="2">
        <v>15.52</v>
      </c>
      <c r="E1011" s="54">
        <v>4.8</v>
      </c>
      <c r="F1011" s="2">
        <v>20.32</v>
      </c>
    </row>
    <row r="1012" spans="1:6" ht="19.350000000000001" customHeight="1">
      <c r="A1012" s="52">
        <v>80621</v>
      </c>
      <c r="B1012" s="52" t="s">
        <v>997</v>
      </c>
      <c r="C1012" s="53" t="s">
        <v>19</v>
      </c>
      <c r="D1012" s="3">
        <v>274.89</v>
      </c>
      <c r="E1012" s="55">
        <v>19.510000000000002</v>
      </c>
      <c r="F1012" s="3">
        <v>294.39999999999998</v>
      </c>
    </row>
    <row r="1013" spans="1:6" ht="9.75" customHeight="1">
      <c r="A1013" s="52">
        <v>80650</v>
      </c>
      <c r="B1013" s="52" t="s">
        <v>2067</v>
      </c>
      <c r="C1013" s="53"/>
      <c r="D1013" s="1">
        <v>0</v>
      </c>
      <c r="E1013" s="54">
        <v>0</v>
      </c>
      <c r="F1013" s="1">
        <v>0</v>
      </c>
    </row>
    <row r="1014" spans="1:6" ht="9.75" customHeight="1">
      <c r="A1014" s="52">
        <v>80651</v>
      </c>
      <c r="B1014" s="52" t="s">
        <v>999</v>
      </c>
      <c r="C1014" s="53" t="s">
        <v>19</v>
      </c>
      <c r="D1014" s="3">
        <v>202.7</v>
      </c>
      <c r="E1014" s="55">
        <v>73.92</v>
      </c>
      <c r="F1014" s="3">
        <v>276.62</v>
      </c>
    </row>
    <row r="1015" spans="1:6" ht="9.75" customHeight="1">
      <c r="A1015" s="52">
        <v>80652</v>
      </c>
      <c r="B1015" s="52" t="s">
        <v>1000</v>
      </c>
      <c r="C1015" s="53" t="s">
        <v>19</v>
      </c>
      <c r="D1015" s="3">
        <v>418.09</v>
      </c>
      <c r="E1015" s="56">
        <v>123.2</v>
      </c>
      <c r="F1015" s="3">
        <v>541.29</v>
      </c>
    </row>
    <row r="1016" spans="1:6" ht="9.75" customHeight="1">
      <c r="A1016" s="52">
        <v>80656</v>
      </c>
      <c r="B1016" s="52" t="s">
        <v>1001</v>
      </c>
      <c r="C1016" s="53" t="s">
        <v>67</v>
      </c>
      <c r="D1016" s="3">
        <v>143.4</v>
      </c>
      <c r="E1016" s="54">
        <v>6.39</v>
      </c>
      <c r="F1016" s="3">
        <v>149.79</v>
      </c>
    </row>
    <row r="1017" spans="1:6" ht="9.75" customHeight="1">
      <c r="A1017" s="52">
        <v>80660</v>
      </c>
      <c r="B1017" s="52" t="s">
        <v>1002</v>
      </c>
      <c r="C1017" s="53" t="s">
        <v>19</v>
      </c>
      <c r="D1017" s="3">
        <v>129.22</v>
      </c>
      <c r="E1017" s="54">
        <v>6.39</v>
      </c>
      <c r="F1017" s="3">
        <v>135.61000000000001</v>
      </c>
    </row>
    <row r="1018" spans="1:6" ht="9.75" customHeight="1">
      <c r="A1018" s="52">
        <v>80670</v>
      </c>
      <c r="B1018" s="52" t="s">
        <v>1003</v>
      </c>
      <c r="C1018" s="53" t="s">
        <v>19</v>
      </c>
      <c r="D1018" s="3">
        <v>198.83</v>
      </c>
      <c r="E1018" s="55">
        <v>11.52</v>
      </c>
      <c r="F1018" s="3">
        <v>210.35</v>
      </c>
    </row>
    <row r="1019" spans="1:6" ht="9.75" customHeight="1">
      <c r="A1019" s="52">
        <v>80671</v>
      </c>
      <c r="B1019" s="52" t="s">
        <v>1004</v>
      </c>
      <c r="C1019" s="53" t="s">
        <v>19</v>
      </c>
      <c r="D1019" s="2">
        <v>14.08</v>
      </c>
      <c r="E1019" s="55">
        <v>11.52</v>
      </c>
      <c r="F1019" s="2">
        <v>25.6</v>
      </c>
    </row>
    <row r="1020" spans="1:6" ht="9.75" customHeight="1">
      <c r="A1020" s="52">
        <v>80672</v>
      </c>
      <c r="B1020" s="52" t="s">
        <v>1005</v>
      </c>
      <c r="C1020" s="53" t="s">
        <v>19</v>
      </c>
      <c r="D1020" s="2">
        <v>42.82</v>
      </c>
      <c r="E1020" s="55">
        <v>11.52</v>
      </c>
      <c r="F1020" s="2">
        <v>54.34</v>
      </c>
    </row>
    <row r="1021" spans="1:6" ht="9.75" customHeight="1">
      <c r="A1021" s="52">
        <v>80680</v>
      </c>
      <c r="B1021" s="52" t="s">
        <v>1006</v>
      </c>
      <c r="C1021" s="53" t="s">
        <v>19</v>
      </c>
      <c r="D1021" s="2">
        <v>62.51</v>
      </c>
      <c r="E1021" s="54">
        <v>7.04</v>
      </c>
      <c r="F1021" s="2">
        <v>69.55</v>
      </c>
    </row>
    <row r="1022" spans="1:6" ht="9.75" customHeight="1">
      <c r="A1022" s="52">
        <v>80686</v>
      </c>
      <c r="B1022" s="52" t="s">
        <v>1007</v>
      </c>
      <c r="C1022" s="53" t="s">
        <v>19</v>
      </c>
      <c r="D1022" s="3">
        <v>280.85000000000002</v>
      </c>
      <c r="E1022" s="55">
        <v>12.48</v>
      </c>
      <c r="F1022" s="3">
        <v>293.33</v>
      </c>
    </row>
    <row r="1023" spans="1:6" ht="9.75" customHeight="1">
      <c r="A1023" s="52">
        <v>80687</v>
      </c>
      <c r="B1023" s="52" t="s">
        <v>1008</v>
      </c>
      <c r="C1023" s="53" t="s">
        <v>19</v>
      </c>
      <c r="D1023" s="3">
        <v>120.69</v>
      </c>
      <c r="E1023" s="55">
        <v>12.48</v>
      </c>
      <c r="F1023" s="3">
        <v>133.16999999999999</v>
      </c>
    </row>
    <row r="1024" spans="1:6" ht="9.75" customHeight="1">
      <c r="A1024" s="52">
        <v>80688</v>
      </c>
      <c r="B1024" s="52" t="s">
        <v>1009</v>
      </c>
      <c r="C1024" s="53" t="s">
        <v>19</v>
      </c>
      <c r="D1024" s="3">
        <v>154.19999999999999</v>
      </c>
      <c r="E1024" s="55">
        <v>12.48</v>
      </c>
      <c r="F1024" s="3">
        <v>166.68</v>
      </c>
    </row>
    <row r="1025" spans="1:6" ht="9.75" customHeight="1">
      <c r="A1025" s="52">
        <v>80689</v>
      </c>
      <c r="B1025" s="52" t="s">
        <v>1010</v>
      </c>
      <c r="C1025" s="53" t="s">
        <v>19</v>
      </c>
      <c r="D1025" s="3">
        <v>312.24</v>
      </c>
      <c r="E1025" s="55">
        <v>12.48</v>
      </c>
      <c r="F1025" s="3">
        <v>324.72000000000003</v>
      </c>
    </row>
    <row r="1026" spans="1:6" ht="9.75" customHeight="1">
      <c r="A1026" s="52">
        <v>80693</v>
      </c>
      <c r="B1026" s="52" t="s">
        <v>1011</v>
      </c>
      <c r="C1026" s="53" t="s">
        <v>19</v>
      </c>
      <c r="D1026" s="4">
        <v>1666.95</v>
      </c>
      <c r="E1026" s="55">
        <v>16</v>
      </c>
      <c r="F1026" s="4">
        <v>1682.95</v>
      </c>
    </row>
    <row r="1027" spans="1:6" ht="9.75" customHeight="1">
      <c r="A1027" s="52">
        <v>80720</v>
      </c>
      <c r="B1027" s="52" t="s">
        <v>1012</v>
      </c>
      <c r="C1027" s="53"/>
      <c r="D1027" s="1">
        <v>0</v>
      </c>
      <c r="E1027" s="54">
        <v>0</v>
      </c>
      <c r="F1027" s="1">
        <v>0</v>
      </c>
    </row>
    <row r="1028" spans="1:6" ht="9.75" customHeight="1">
      <c r="A1028" s="52">
        <v>80721</v>
      </c>
      <c r="B1028" s="52" t="s">
        <v>1013</v>
      </c>
      <c r="C1028" s="53" t="s">
        <v>19</v>
      </c>
      <c r="D1028" s="2">
        <v>87.06</v>
      </c>
      <c r="E1028" s="55">
        <v>16</v>
      </c>
      <c r="F1028" s="3">
        <v>103.06</v>
      </c>
    </row>
    <row r="1029" spans="1:6" ht="9.75" customHeight="1">
      <c r="A1029" s="52">
        <v>80723</v>
      </c>
      <c r="B1029" s="52" t="s">
        <v>1014</v>
      </c>
      <c r="C1029" s="53" t="s">
        <v>19</v>
      </c>
      <c r="D1029" s="2">
        <v>12.75</v>
      </c>
      <c r="E1029" s="55">
        <v>16</v>
      </c>
      <c r="F1029" s="2">
        <v>28.75</v>
      </c>
    </row>
    <row r="1030" spans="1:6" ht="9.75" customHeight="1">
      <c r="A1030" s="52">
        <v>80725</v>
      </c>
      <c r="B1030" s="52" t="s">
        <v>1015</v>
      </c>
      <c r="C1030" s="53" t="s">
        <v>19</v>
      </c>
      <c r="D1030" s="2">
        <v>98.73</v>
      </c>
      <c r="E1030" s="55">
        <v>16</v>
      </c>
      <c r="F1030" s="3">
        <v>114.73</v>
      </c>
    </row>
    <row r="1031" spans="1:6" ht="9.75" customHeight="1">
      <c r="A1031" s="52">
        <v>80730</v>
      </c>
      <c r="B1031" s="52" t="s">
        <v>1016</v>
      </c>
      <c r="C1031" s="53" t="s">
        <v>19</v>
      </c>
      <c r="D1031" s="2">
        <v>17.260000000000002</v>
      </c>
      <c r="E1031" s="55">
        <v>12.33</v>
      </c>
      <c r="F1031" s="2">
        <v>29.59</v>
      </c>
    </row>
    <row r="1032" spans="1:6" ht="9.75" customHeight="1">
      <c r="A1032" s="52">
        <v>80732</v>
      </c>
      <c r="B1032" s="52" t="s">
        <v>1017</v>
      </c>
      <c r="C1032" s="53" t="s">
        <v>19</v>
      </c>
      <c r="D1032" s="2">
        <v>35.31</v>
      </c>
      <c r="E1032" s="55">
        <v>11.19</v>
      </c>
      <c r="F1032" s="2">
        <v>46.5</v>
      </c>
    </row>
    <row r="1033" spans="1:6" ht="9.75" customHeight="1">
      <c r="A1033" s="52">
        <v>80733</v>
      </c>
      <c r="B1033" s="52" t="s">
        <v>1018</v>
      </c>
      <c r="C1033" s="53" t="s">
        <v>19</v>
      </c>
      <c r="D1033" s="2">
        <v>31.11</v>
      </c>
      <c r="E1033" s="55">
        <v>11.19</v>
      </c>
      <c r="F1033" s="2">
        <v>42.3</v>
      </c>
    </row>
    <row r="1034" spans="1:6" ht="9.75" customHeight="1">
      <c r="A1034" s="52">
        <v>80740</v>
      </c>
      <c r="B1034" s="52" t="s">
        <v>1019</v>
      </c>
      <c r="C1034" s="53" t="s">
        <v>19</v>
      </c>
      <c r="D1034" s="2">
        <v>50.37</v>
      </c>
      <c r="E1034" s="55">
        <v>15.43</v>
      </c>
      <c r="F1034" s="2">
        <v>65.8</v>
      </c>
    </row>
    <row r="1035" spans="1:6" ht="9.75" customHeight="1">
      <c r="A1035" s="52">
        <v>80741</v>
      </c>
      <c r="B1035" s="52" t="s">
        <v>1020</v>
      </c>
      <c r="C1035" s="53" t="s">
        <v>19</v>
      </c>
      <c r="D1035" s="2">
        <v>25.18</v>
      </c>
      <c r="E1035" s="54">
        <v>8</v>
      </c>
      <c r="F1035" s="2">
        <v>33.18</v>
      </c>
    </row>
    <row r="1036" spans="1:6" ht="9.75" customHeight="1">
      <c r="A1036" s="52">
        <v>80752</v>
      </c>
      <c r="B1036" s="52" t="s">
        <v>1021</v>
      </c>
      <c r="C1036" s="53" t="s">
        <v>19</v>
      </c>
      <c r="D1036" s="4">
        <v>6334.14</v>
      </c>
      <c r="E1036" s="55">
        <v>23.99</v>
      </c>
      <c r="F1036" s="4">
        <v>6358.13</v>
      </c>
    </row>
    <row r="1037" spans="1:6" ht="9.75" customHeight="1">
      <c r="A1037" s="52">
        <v>80800</v>
      </c>
      <c r="B1037" s="52" t="s">
        <v>2068</v>
      </c>
      <c r="C1037" s="53"/>
      <c r="D1037" s="1">
        <v>0</v>
      </c>
      <c r="E1037" s="54">
        <v>0</v>
      </c>
      <c r="F1037" s="1">
        <v>0</v>
      </c>
    </row>
    <row r="1038" spans="1:6" ht="9.75" customHeight="1">
      <c r="A1038" s="52">
        <v>80801</v>
      </c>
      <c r="B1038" s="52" t="s">
        <v>1023</v>
      </c>
      <c r="C1038" s="53" t="s">
        <v>19</v>
      </c>
      <c r="D1038" s="3">
        <v>267.97000000000003</v>
      </c>
      <c r="E1038" s="55">
        <v>31.99</v>
      </c>
      <c r="F1038" s="3">
        <v>299.95999999999998</v>
      </c>
    </row>
    <row r="1039" spans="1:6" ht="9.75" customHeight="1">
      <c r="A1039" s="52">
        <v>80802</v>
      </c>
      <c r="B1039" s="52" t="s">
        <v>1024</v>
      </c>
      <c r="C1039" s="53" t="s">
        <v>19</v>
      </c>
      <c r="D1039" s="3">
        <v>417.26</v>
      </c>
      <c r="E1039" s="55">
        <v>47.99</v>
      </c>
      <c r="F1039" s="3">
        <v>465.25</v>
      </c>
    </row>
    <row r="1040" spans="1:6" ht="9.75" customHeight="1">
      <c r="A1040" s="52">
        <v>80803</v>
      </c>
      <c r="B1040" s="52" t="s">
        <v>1025</v>
      </c>
      <c r="C1040" s="53" t="s">
        <v>19</v>
      </c>
      <c r="D1040" s="3">
        <v>229</v>
      </c>
      <c r="E1040" s="55">
        <v>25.6</v>
      </c>
      <c r="F1040" s="3">
        <v>254.6</v>
      </c>
    </row>
    <row r="1041" spans="1:6" ht="9.75" customHeight="1">
      <c r="A1041" s="52">
        <v>80804</v>
      </c>
      <c r="B1041" s="52" t="s">
        <v>1026</v>
      </c>
      <c r="C1041" s="53" t="s">
        <v>19</v>
      </c>
      <c r="D1041" s="3">
        <v>635.35</v>
      </c>
      <c r="E1041" s="55">
        <v>61.23</v>
      </c>
      <c r="F1041" s="3">
        <v>696.58</v>
      </c>
    </row>
    <row r="1042" spans="1:6" ht="9.75" customHeight="1">
      <c r="A1042" s="52">
        <v>80805</v>
      </c>
      <c r="B1042" s="52" t="s">
        <v>1027</v>
      </c>
      <c r="C1042" s="53" t="s">
        <v>19</v>
      </c>
      <c r="D1042" s="3">
        <v>823.69</v>
      </c>
      <c r="E1042" s="55">
        <v>57.71</v>
      </c>
      <c r="F1042" s="3">
        <v>881.4</v>
      </c>
    </row>
    <row r="1043" spans="1:6" ht="9.75" customHeight="1">
      <c r="A1043" s="52">
        <v>80810</v>
      </c>
      <c r="B1043" s="52" t="s">
        <v>1028</v>
      </c>
      <c r="C1043" s="53" t="s">
        <v>19</v>
      </c>
      <c r="D1043" s="2">
        <v>77.239999999999995</v>
      </c>
      <c r="E1043" s="54">
        <v>6.39</v>
      </c>
      <c r="F1043" s="2">
        <v>83.63</v>
      </c>
    </row>
    <row r="1044" spans="1:6" ht="9.75" customHeight="1">
      <c r="A1044" s="52">
        <v>80811</v>
      </c>
      <c r="B1044" s="52" t="s">
        <v>1029</v>
      </c>
      <c r="C1044" s="53" t="s">
        <v>19</v>
      </c>
      <c r="D1044" s="2">
        <v>48.59</v>
      </c>
      <c r="E1044" s="54">
        <v>6.39</v>
      </c>
      <c r="F1044" s="2">
        <v>54.98</v>
      </c>
    </row>
    <row r="1045" spans="1:6" ht="9.75" customHeight="1">
      <c r="A1045" s="52">
        <v>80819</v>
      </c>
      <c r="B1045" s="52" t="s">
        <v>1030</v>
      </c>
      <c r="C1045" s="53" t="s">
        <v>67</v>
      </c>
      <c r="D1045" s="3">
        <v>180.19</v>
      </c>
      <c r="E1045" s="55">
        <v>11.52</v>
      </c>
      <c r="F1045" s="3">
        <v>191.71</v>
      </c>
    </row>
    <row r="1046" spans="1:6" ht="9.75" customHeight="1">
      <c r="A1046" s="52">
        <v>80820</v>
      </c>
      <c r="B1046" s="52" t="s">
        <v>1031</v>
      </c>
      <c r="C1046" s="53" t="s">
        <v>19</v>
      </c>
      <c r="D1046" s="2">
        <v>16.07</v>
      </c>
      <c r="E1046" s="55">
        <v>11.52</v>
      </c>
      <c r="F1046" s="2">
        <v>27.59</v>
      </c>
    </row>
    <row r="1047" spans="1:6" ht="9.75" customHeight="1">
      <c r="A1047" s="52">
        <v>80821</v>
      </c>
      <c r="B1047" s="52" t="s">
        <v>1032</v>
      </c>
      <c r="C1047" s="53" t="s">
        <v>19</v>
      </c>
      <c r="D1047" s="1">
        <v>9.39</v>
      </c>
      <c r="E1047" s="54">
        <v>8</v>
      </c>
      <c r="F1047" s="2">
        <v>17.39</v>
      </c>
    </row>
    <row r="1048" spans="1:6" ht="9.75" customHeight="1">
      <c r="A1048" s="52">
        <v>80830</v>
      </c>
      <c r="B1048" s="52" t="s">
        <v>1033</v>
      </c>
      <c r="C1048" s="53" t="s">
        <v>19</v>
      </c>
      <c r="D1048" s="2">
        <v>25.45</v>
      </c>
      <c r="E1048" s="54">
        <v>4.8</v>
      </c>
      <c r="F1048" s="2">
        <v>30.25</v>
      </c>
    </row>
    <row r="1049" spans="1:6" ht="9.75" customHeight="1">
      <c r="A1049" s="52">
        <v>80840</v>
      </c>
      <c r="B1049" s="52" t="s">
        <v>1034</v>
      </c>
      <c r="C1049" s="53" t="s">
        <v>19</v>
      </c>
      <c r="D1049" s="2">
        <v>43.29</v>
      </c>
      <c r="E1049" s="54">
        <v>1.54</v>
      </c>
      <c r="F1049" s="2">
        <v>44.83</v>
      </c>
    </row>
    <row r="1050" spans="1:6" ht="19.350000000000001" customHeight="1">
      <c r="A1050" s="52">
        <v>80845</v>
      </c>
      <c r="B1050" s="52" t="s">
        <v>2174</v>
      </c>
      <c r="C1050" s="53" t="s">
        <v>19</v>
      </c>
      <c r="D1050" s="2">
        <v>22.63</v>
      </c>
      <c r="E1050" s="55">
        <v>31.65</v>
      </c>
      <c r="F1050" s="2">
        <v>54.28</v>
      </c>
    </row>
    <row r="1051" spans="1:6" ht="9.75" customHeight="1">
      <c r="A1051" s="52">
        <v>80900</v>
      </c>
      <c r="B1051" s="52" t="s">
        <v>1036</v>
      </c>
      <c r="C1051" s="53"/>
      <c r="D1051" s="1">
        <v>0</v>
      </c>
      <c r="E1051" s="54">
        <v>0</v>
      </c>
      <c r="F1051" s="1">
        <v>0</v>
      </c>
    </row>
    <row r="1052" spans="1:6" ht="9.75" customHeight="1">
      <c r="A1052" s="52">
        <v>80901</v>
      </c>
      <c r="B1052" s="52" t="s">
        <v>1037</v>
      </c>
      <c r="C1052" s="53" t="s">
        <v>19</v>
      </c>
      <c r="D1052" s="2">
        <v>33.85</v>
      </c>
      <c r="E1052" s="55">
        <v>17.28</v>
      </c>
      <c r="F1052" s="2">
        <v>51.13</v>
      </c>
    </row>
    <row r="1053" spans="1:6" ht="9.75" customHeight="1">
      <c r="A1053" s="52">
        <v>80902</v>
      </c>
      <c r="B1053" s="52" t="s">
        <v>1038</v>
      </c>
      <c r="C1053" s="53" t="s">
        <v>19</v>
      </c>
      <c r="D1053" s="2">
        <v>38.61</v>
      </c>
      <c r="E1053" s="55">
        <v>17.28</v>
      </c>
      <c r="F1053" s="2">
        <v>55.89</v>
      </c>
    </row>
    <row r="1054" spans="1:6" ht="9.75" customHeight="1">
      <c r="A1054" s="52">
        <v>80903</v>
      </c>
      <c r="B1054" s="52" t="s">
        <v>1039</v>
      </c>
      <c r="C1054" s="53" t="s">
        <v>19</v>
      </c>
      <c r="D1054" s="2">
        <v>59.54</v>
      </c>
      <c r="E1054" s="55">
        <v>17.28</v>
      </c>
      <c r="F1054" s="2">
        <v>76.819999999999993</v>
      </c>
    </row>
    <row r="1055" spans="1:6" ht="9.75" customHeight="1">
      <c r="A1055" s="52">
        <v>80904</v>
      </c>
      <c r="B1055" s="52" t="s">
        <v>1040</v>
      </c>
      <c r="C1055" s="53" t="s">
        <v>19</v>
      </c>
      <c r="D1055" s="2">
        <v>65.900000000000006</v>
      </c>
      <c r="E1055" s="55">
        <v>27.19</v>
      </c>
      <c r="F1055" s="2">
        <v>93.09</v>
      </c>
    </row>
    <row r="1056" spans="1:6" ht="9.75" customHeight="1">
      <c r="A1056" s="52">
        <v>80905</v>
      </c>
      <c r="B1056" s="52" t="s">
        <v>1041</v>
      </c>
      <c r="C1056" s="53" t="s">
        <v>19</v>
      </c>
      <c r="D1056" s="2">
        <v>97.76</v>
      </c>
      <c r="E1056" s="55">
        <v>27.19</v>
      </c>
      <c r="F1056" s="3">
        <v>124.95</v>
      </c>
    </row>
    <row r="1057" spans="1:6" ht="9.75" customHeight="1">
      <c r="A1057" s="52">
        <v>80906</v>
      </c>
      <c r="B1057" s="52" t="s">
        <v>1042</v>
      </c>
      <c r="C1057" s="53" t="s">
        <v>19</v>
      </c>
      <c r="D1057" s="3">
        <v>171.55</v>
      </c>
      <c r="E1057" s="55">
        <v>27.19</v>
      </c>
      <c r="F1057" s="3">
        <v>198.74</v>
      </c>
    </row>
    <row r="1058" spans="1:6" ht="9.75" customHeight="1">
      <c r="A1058" s="52">
        <v>80910</v>
      </c>
      <c r="B1058" s="52" t="s">
        <v>1043</v>
      </c>
      <c r="C1058" s="53" t="s">
        <v>19</v>
      </c>
      <c r="D1058" s="3">
        <v>275.83999999999997</v>
      </c>
      <c r="E1058" s="55">
        <v>36.79</v>
      </c>
      <c r="F1058" s="3">
        <v>312.63</v>
      </c>
    </row>
    <row r="1059" spans="1:6" ht="9.75" customHeight="1">
      <c r="A1059" s="52">
        <v>80911</v>
      </c>
      <c r="B1059" s="52" t="s">
        <v>1044</v>
      </c>
      <c r="C1059" s="53" t="s">
        <v>19</v>
      </c>
      <c r="D1059" s="3">
        <v>324.62</v>
      </c>
      <c r="E1059" s="55">
        <v>36.79</v>
      </c>
      <c r="F1059" s="3">
        <v>361.41</v>
      </c>
    </row>
    <row r="1060" spans="1:6" ht="9.75" customHeight="1">
      <c r="A1060" s="52">
        <v>80912</v>
      </c>
      <c r="B1060" s="52" t="s">
        <v>1045</v>
      </c>
      <c r="C1060" s="53" t="s">
        <v>19</v>
      </c>
      <c r="D1060" s="3">
        <v>833.7</v>
      </c>
      <c r="E1060" s="55">
        <v>47.35</v>
      </c>
      <c r="F1060" s="3">
        <v>881.05</v>
      </c>
    </row>
    <row r="1061" spans="1:6" ht="9.75" customHeight="1">
      <c r="A1061" s="52">
        <v>80925</v>
      </c>
      <c r="B1061" s="52" t="s">
        <v>1046</v>
      </c>
      <c r="C1061" s="53" t="s">
        <v>19</v>
      </c>
      <c r="D1061" s="2">
        <v>65.680000000000007</v>
      </c>
      <c r="E1061" s="55">
        <v>19.510000000000002</v>
      </c>
      <c r="F1061" s="2">
        <v>85.19</v>
      </c>
    </row>
    <row r="1062" spans="1:6" ht="9.75" customHeight="1">
      <c r="A1062" s="52">
        <v>80926</v>
      </c>
      <c r="B1062" s="52" t="s">
        <v>1047</v>
      </c>
      <c r="C1062" s="53" t="s">
        <v>19</v>
      </c>
      <c r="D1062" s="2">
        <v>77.22</v>
      </c>
      <c r="E1062" s="55">
        <v>19.510000000000002</v>
      </c>
      <c r="F1062" s="2">
        <v>96.73</v>
      </c>
    </row>
    <row r="1063" spans="1:6" ht="9.75" customHeight="1">
      <c r="A1063" s="52">
        <v>80927</v>
      </c>
      <c r="B1063" s="52" t="s">
        <v>1048</v>
      </c>
      <c r="C1063" s="53" t="s">
        <v>19</v>
      </c>
      <c r="D1063" s="3">
        <v>108.25</v>
      </c>
      <c r="E1063" s="55">
        <v>19.510000000000002</v>
      </c>
      <c r="F1063" s="3">
        <v>127.76</v>
      </c>
    </row>
    <row r="1064" spans="1:6" ht="9.75" customHeight="1">
      <c r="A1064" s="52">
        <v>80928</v>
      </c>
      <c r="B1064" s="52" t="s">
        <v>1049</v>
      </c>
      <c r="C1064" s="53" t="s">
        <v>19</v>
      </c>
      <c r="D1064" s="3">
        <v>141.66999999999999</v>
      </c>
      <c r="E1064" s="55">
        <v>30.39</v>
      </c>
      <c r="F1064" s="3">
        <v>172.06</v>
      </c>
    </row>
    <row r="1065" spans="1:6" ht="9.75" customHeight="1">
      <c r="A1065" s="52">
        <v>80929</v>
      </c>
      <c r="B1065" s="52" t="s">
        <v>1050</v>
      </c>
      <c r="C1065" s="53" t="s">
        <v>19</v>
      </c>
      <c r="D1065" s="3">
        <v>161.33000000000001</v>
      </c>
      <c r="E1065" s="55">
        <v>30.39</v>
      </c>
      <c r="F1065" s="3">
        <v>191.72</v>
      </c>
    </row>
    <row r="1066" spans="1:6" ht="9.75" customHeight="1">
      <c r="A1066" s="52">
        <v>80945</v>
      </c>
      <c r="B1066" s="52" t="s">
        <v>1051</v>
      </c>
      <c r="C1066" s="53" t="s">
        <v>19</v>
      </c>
      <c r="D1066" s="2">
        <v>66.510000000000005</v>
      </c>
      <c r="E1066" s="55">
        <v>19.510000000000002</v>
      </c>
      <c r="F1066" s="2">
        <v>86.02</v>
      </c>
    </row>
    <row r="1067" spans="1:6" ht="9.75" customHeight="1">
      <c r="A1067" s="52">
        <v>80946</v>
      </c>
      <c r="B1067" s="52" t="s">
        <v>1052</v>
      </c>
      <c r="C1067" s="53" t="s">
        <v>19</v>
      </c>
      <c r="D1067" s="2">
        <v>73.95</v>
      </c>
      <c r="E1067" s="55">
        <v>19.510000000000002</v>
      </c>
      <c r="F1067" s="2">
        <v>93.46</v>
      </c>
    </row>
    <row r="1068" spans="1:6" ht="9.75" customHeight="1">
      <c r="A1068" s="52">
        <v>80975</v>
      </c>
      <c r="B1068" s="52" t="s">
        <v>1053</v>
      </c>
      <c r="C1068" s="53" t="s">
        <v>19</v>
      </c>
      <c r="D1068" s="2">
        <v>40.130000000000003</v>
      </c>
      <c r="E1068" s="55">
        <v>17.28</v>
      </c>
      <c r="F1068" s="2">
        <v>57.41</v>
      </c>
    </row>
    <row r="1069" spans="1:6" ht="9.75" customHeight="1">
      <c r="A1069" s="52">
        <v>80976</v>
      </c>
      <c r="B1069" s="52" t="s">
        <v>1054</v>
      </c>
      <c r="C1069" s="53" t="s">
        <v>19</v>
      </c>
      <c r="D1069" s="2">
        <v>46.71</v>
      </c>
      <c r="E1069" s="55">
        <v>17.28</v>
      </c>
      <c r="F1069" s="2">
        <v>63.99</v>
      </c>
    </row>
    <row r="1070" spans="1:6" ht="9.75" customHeight="1">
      <c r="A1070" s="52">
        <v>80977</v>
      </c>
      <c r="B1070" s="52" t="s">
        <v>1055</v>
      </c>
      <c r="C1070" s="53" t="s">
        <v>19</v>
      </c>
      <c r="D1070" s="2">
        <v>63.42</v>
      </c>
      <c r="E1070" s="55">
        <v>17.28</v>
      </c>
      <c r="F1070" s="2">
        <v>80.7</v>
      </c>
    </row>
    <row r="1071" spans="1:6" ht="9.75" customHeight="1">
      <c r="A1071" s="52">
        <v>80978</v>
      </c>
      <c r="B1071" s="52" t="s">
        <v>1056</v>
      </c>
      <c r="C1071" s="53" t="s">
        <v>19</v>
      </c>
      <c r="D1071" s="3">
        <v>118.84</v>
      </c>
      <c r="E1071" s="55">
        <v>27.19</v>
      </c>
      <c r="F1071" s="3">
        <v>146.03</v>
      </c>
    </row>
    <row r="1072" spans="1:6" ht="9.75" customHeight="1">
      <c r="A1072" s="52">
        <v>80979</v>
      </c>
      <c r="B1072" s="52" t="s">
        <v>1057</v>
      </c>
      <c r="C1072" s="53" t="s">
        <v>19</v>
      </c>
      <c r="D1072" s="3">
        <v>146.41999999999999</v>
      </c>
      <c r="E1072" s="55">
        <v>27.19</v>
      </c>
      <c r="F1072" s="3">
        <v>173.61</v>
      </c>
    </row>
    <row r="1073" spans="1:6" ht="9.75" customHeight="1">
      <c r="A1073" s="52">
        <v>80980</v>
      </c>
      <c r="B1073" s="52" t="s">
        <v>1058</v>
      </c>
      <c r="C1073" s="53" t="s">
        <v>19</v>
      </c>
      <c r="D1073" s="3">
        <v>205.9</v>
      </c>
      <c r="E1073" s="55">
        <v>27.19</v>
      </c>
      <c r="F1073" s="3">
        <v>233.09</v>
      </c>
    </row>
    <row r="1074" spans="1:6" ht="9.75" customHeight="1">
      <c r="A1074" s="52">
        <v>80981</v>
      </c>
      <c r="B1074" s="52" t="s">
        <v>1059</v>
      </c>
      <c r="C1074" s="53" t="s">
        <v>19</v>
      </c>
      <c r="D1074" s="3">
        <v>516.63</v>
      </c>
      <c r="E1074" s="55">
        <v>36.79</v>
      </c>
      <c r="F1074" s="3">
        <v>553.41999999999996</v>
      </c>
    </row>
    <row r="1075" spans="1:6" ht="9.75" customHeight="1">
      <c r="A1075" s="52">
        <v>80982</v>
      </c>
      <c r="B1075" s="52" t="s">
        <v>1060</v>
      </c>
      <c r="C1075" s="53" t="s">
        <v>19</v>
      </c>
      <c r="D1075" s="3">
        <v>582.34</v>
      </c>
      <c r="E1075" s="55">
        <v>36.79</v>
      </c>
      <c r="F1075" s="3">
        <v>619.13</v>
      </c>
    </row>
    <row r="1076" spans="1:6" ht="9.75" customHeight="1">
      <c r="A1076" s="52">
        <v>80983</v>
      </c>
      <c r="B1076" s="52" t="s">
        <v>1061</v>
      </c>
      <c r="C1076" s="53" t="s">
        <v>19</v>
      </c>
      <c r="D1076" s="3">
        <v>972.52</v>
      </c>
      <c r="E1076" s="55">
        <v>47.35</v>
      </c>
      <c r="F1076" s="4">
        <v>1019.87</v>
      </c>
    </row>
    <row r="1077" spans="1:6" ht="9.75" customHeight="1">
      <c r="A1077" s="52">
        <v>81000</v>
      </c>
      <c r="B1077" s="52" t="s">
        <v>2069</v>
      </c>
      <c r="C1077" s="53"/>
      <c r="D1077" s="1">
        <v>0</v>
      </c>
      <c r="E1077" s="54">
        <v>0</v>
      </c>
      <c r="F1077" s="1">
        <v>0</v>
      </c>
    </row>
    <row r="1078" spans="1:6" ht="9.75" customHeight="1">
      <c r="A1078" s="52">
        <v>81001</v>
      </c>
      <c r="B1078" s="52" t="s">
        <v>1996</v>
      </c>
      <c r="C1078" s="53"/>
      <c r="D1078" s="1">
        <v>0</v>
      </c>
      <c r="E1078" s="54">
        <v>0</v>
      </c>
      <c r="F1078" s="1">
        <v>0</v>
      </c>
    </row>
    <row r="1079" spans="1:6" ht="9.75" customHeight="1">
      <c r="A1079" s="52">
        <v>81002</v>
      </c>
      <c r="B1079" s="52" t="s">
        <v>1064</v>
      </c>
      <c r="C1079" s="53" t="s">
        <v>39</v>
      </c>
      <c r="D1079" s="1">
        <v>3.41</v>
      </c>
      <c r="E1079" s="54">
        <v>2.85</v>
      </c>
      <c r="F1079" s="1">
        <v>6.26</v>
      </c>
    </row>
    <row r="1080" spans="1:6" ht="9.75" customHeight="1">
      <c r="A1080" s="52">
        <v>81003</v>
      </c>
      <c r="B1080" s="52" t="s">
        <v>1065</v>
      </c>
      <c r="C1080" s="53" t="s">
        <v>138</v>
      </c>
      <c r="D1080" s="1">
        <v>4.01</v>
      </c>
      <c r="E1080" s="54">
        <v>3.84</v>
      </c>
      <c r="F1080" s="1">
        <v>7.85</v>
      </c>
    </row>
    <row r="1081" spans="1:6" ht="9.75" customHeight="1">
      <c r="A1081" s="52">
        <v>81004</v>
      </c>
      <c r="B1081" s="52" t="s">
        <v>1066</v>
      </c>
      <c r="C1081" s="53" t="s">
        <v>39</v>
      </c>
      <c r="D1081" s="1">
        <v>9.75</v>
      </c>
      <c r="E1081" s="54">
        <v>4.13</v>
      </c>
      <c r="F1081" s="2">
        <v>13.88</v>
      </c>
    </row>
    <row r="1082" spans="1:6" ht="9.75" customHeight="1">
      <c r="A1082" s="52">
        <v>81005</v>
      </c>
      <c r="B1082" s="52" t="s">
        <v>1067</v>
      </c>
      <c r="C1082" s="53" t="s">
        <v>39</v>
      </c>
      <c r="D1082" s="2">
        <v>13.79</v>
      </c>
      <c r="E1082" s="54">
        <v>6.34</v>
      </c>
      <c r="F1082" s="2">
        <v>20.13</v>
      </c>
    </row>
    <row r="1083" spans="1:6" ht="9.75" customHeight="1">
      <c r="A1083" s="52">
        <v>81006</v>
      </c>
      <c r="B1083" s="52" t="s">
        <v>2070</v>
      </c>
      <c r="C1083" s="53" t="s">
        <v>39</v>
      </c>
      <c r="D1083" s="2">
        <v>15.11</v>
      </c>
      <c r="E1083" s="54">
        <v>7.14</v>
      </c>
      <c r="F1083" s="2">
        <v>22.25</v>
      </c>
    </row>
    <row r="1084" spans="1:6" ht="9.75" customHeight="1">
      <c r="A1084" s="52">
        <v>81007</v>
      </c>
      <c r="B1084" s="52" t="s">
        <v>1069</v>
      </c>
      <c r="C1084" s="53" t="s">
        <v>39</v>
      </c>
      <c r="D1084" s="2">
        <v>24.08</v>
      </c>
      <c r="E1084" s="54">
        <v>9.5</v>
      </c>
      <c r="F1084" s="2">
        <v>33.58</v>
      </c>
    </row>
    <row r="1085" spans="1:6" ht="9.75" customHeight="1">
      <c r="A1085" s="52">
        <v>81008</v>
      </c>
      <c r="B1085" s="52" t="s">
        <v>1070</v>
      </c>
      <c r="C1085" s="53" t="s">
        <v>39</v>
      </c>
      <c r="D1085" s="2">
        <v>41.89</v>
      </c>
      <c r="E1085" s="55">
        <v>12.98</v>
      </c>
      <c r="F1085" s="2">
        <v>54.87</v>
      </c>
    </row>
    <row r="1086" spans="1:6" ht="9.75" customHeight="1">
      <c r="A1086" s="52">
        <v>81009</v>
      </c>
      <c r="B1086" s="52" t="s">
        <v>1071</v>
      </c>
      <c r="C1086" s="53" t="s">
        <v>39</v>
      </c>
      <c r="D1086" s="2">
        <v>52.11</v>
      </c>
      <c r="E1086" s="55">
        <v>15.19</v>
      </c>
      <c r="F1086" s="2">
        <v>67.3</v>
      </c>
    </row>
    <row r="1087" spans="1:6" ht="9.75" customHeight="1">
      <c r="A1087" s="52">
        <v>81010</v>
      </c>
      <c r="B1087" s="52" t="s">
        <v>1072</v>
      </c>
      <c r="C1087" s="53" t="s">
        <v>39</v>
      </c>
      <c r="D1087" s="2">
        <v>82.04</v>
      </c>
      <c r="E1087" s="55">
        <v>16.47</v>
      </c>
      <c r="F1087" s="2">
        <v>98.51</v>
      </c>
    </row>
    <row r="1088" spans="1:6" ht="9.75" customHeight="1">
      <c r="A1088" s="52">
        <v>81040</v>
      </c>
      <c r="B1088" s="52" t="s">
        <v>2071</v>
      </c>
      <c r="C1088" s="53"/>
      <c r="D1088" s="1">
        <v>0</v>
      </c>
      <c r="E1088" s="54">
        <v>0</v>
      </c>
      <c r="F1088" s="1">
        <v>0</v>
      </c>
    </row>
    <row r="1089" spans="1:6" ht="9.75" customHeight="1">
      <c r="A1089" s="52">
        <v>81041</v>
      </c>
      <c r="B1089" s="52" t="s">
        <v>1074</v>
      </c>
      <c r="C1089" s="53" t="s">
        <v>19</v>
      </c>
      <c r="D1089" s="2">
        <v>16.27</v>
      </c>
      <c r="E1089" s="54">
        <v>2.87</v>
      </c>
      <c r="F1089" s="2">
        <v>19.14</v>
      </c>
    </row>
    <row r="1090" spans="1:6" ht="9.75" customHeight="1">
      <c r="A1090" s="52">
        <v>81042</v>
      </c>
      <c r="B1090" s="52" t="s">
        <v>1075</v>
      </c>
      <c r="C1090" s="53" t="s">
        <v>19</v>
      </c>
      <c r="D1090" s="2">
        <v>21.07</v>
      </c>
      <c r="E1090" s="54">
        <v>2.87</v>
      </c>
      <c r="F1090" s="2">
        <v>23.94</v>
      </c>
    </row>
    <row r="1091" spans="1:6" ht="9.75" customHeight="1">
      <c r="A1091" s="52">
        <v>81043</v>
      </c>
      <c r="B1091" s="52" t="s">
        <v>1076</v>
      </c>
      <c r="C1091" s="53" t="s">
        <v>19</v>
      </c>
      <c r="D1091" s="2">
        <v>50.04</v>
      </c>
      <c r="E1091" s="54">
        <v>4.4800000000000004</v>
      </c>
      <c r="F1091" s="2">
        <v>54.52</v>
      </c>
    </row>
    <row r="1092" spans="1:6" ht="9.75" customHeight="1">
      <c r="A1092" s="52">
        <v>81044</v>
      </c>
      <c r="B1092" s="52" t="s">
        <v>1077</v>
      </c>
      <c r="C1092" s="53" t="s">
        <v>19</v>
      </c>
      <c r="D1092" s="2">
        <v>51.57</v>
      </c>
      <c r="E1092" s="54">
        <v>4.4800000000000004</v>
      </c>
      <c r="F1092" s="2">
        <v>56.05</v>
      </c>
    </row>
    <row r="1093" spans="1:6" ht="9.75" customHeight="1">
      <c r="A1093" s="52">
        <v>81046</v>
      </c>
      <c r="B1093" s="52" t="s">
        <v>1078</v>
      </c>
      <c r="C1093" s="53" t="s">
        <v>19</v>
      </c>
      <c r="D1093" s="3">
        <v>342.77</v>
      </c>
      <c r="E1093" s="54">
        <v>7.36</v>
      </c>
      <c r="F1093" s="3">
        <v>350.13</v>
      </c>
    </row>
    <row r="1094" spans="1:6" ht="9.75" customHeight="1">
      <c r="A1094" s="52">
        <v>81055</v>
      </c>
      <c r="B1094" s="52" t="s">
        <v>1079</v>
      </c>
      <c r="C1094" s="53" t="s">
        <v>19</v>
      </c>
      <c r="D1094" s="2">
        <v>14.03</v>
      </c>
      <c r="E1094" s="54">
        <v>2.87</v>
      </c>
      <c r="F1094" s="2">
        <v>16.899999999999999</v>
      </c>
    </row>
    <row r="1095" spans="1:6" ht="9.75" customHeight="1">
      <c r="A1095" s="52">
        <v>81056</v>
      </c>
      <c r="B1095" s="52" t="s">
        <v>1080</v>
      </c>
      <c r="C1095" s="53" t="s">
        <v>19</v>
      </c>
      <c r="D1095" s="2">
        <v>26.24</v>
      </c>
      <c r="E1095" s="54">
        <v>2.87</v>
      </c>
      <c r="F1095" s="2">
        <v>29.11</v>
      </c>
    </row>
    <row r="1096" spans="1:6" ht="9.75" customHeight="1">
      <c r="A1096" s="52">
        <v>81057</v>
      </c>
      <c r="B1096" s="52" t="s">
        <v>1081</v>
      </c>
      <c r="C1096" s="53" t="s">
        <v>19</v>
      </c>
      <c r="D1096" s="2">
        <v>28.55</v>
      </c>
      <c r="E1096" s="54">
        <v>4.4800000000000004</v>
      </c>
      <c r="F1096" s="2">
        <v>33.03</v>
      </c>
    </row>
    <row r="1097" spans="1:6" ht="9.75" customHeight="1">
      <c r="A1097" s="52">
        <v>81058</v>
      </c>
      <c r="B1097" s="52" t="s">
        <v>1082</v>
      </c>
      <c r="C1097" s="53" t="s">
        <v>19</v>
      </c>
      <c r="D1097" s="2">
        <v>31.83</v>
      </c>
      <c r="E1097" s="54">
        <v>4.4800000000000004</v>
      </c>
      <c r="F1097" s="2">
        <v>36.31</v>
      </c>
    </row>
    <row r="1098" spans="1:6" ht="9.75" customHeight="1">
      <c r="A1098" s="52">
        <v>81065</v>
      </c>
      <c r="B1098" s="52" t="s">
        <v>1083</v>
      </c>
      <c r="C1098" s="53" t="s">
        <v>19</v>
      </c>
      <c r="D1098" s="1">
        <v>0.9</v>
      </c>
      <c r="E1098" s="54">
        <v>2.87</v>
      </c>
      <c r="F1098" s="1">
        <v>3.77</v>
      </c>
    </row>
    <row r="1099" spans="1:6" ht="9.75" customHeight="1">
      <c r="A1099" s="52">
        <v>81066</v>
      </c>
      <c r="B1099" s="52" t="s">
        <v>2072</v>
      </c>
      <c r="C1099" s="53" t="s">
        <v>19</v>
      </c>
      <c r="D1099" s="1">
        <v>1.03</v>
      </c>
      <c r="E1099" s="54">
        <v>2.87</v>
      </c>
      <c r="F1099" s="1">
        <v>3.9</v>
      </c>
    </row>
    <row r="1100" spans="1:6" ht="9.75" customHeight="1">
      <c r="A1100" s="52">
        <v>81067</v>
      </c>
      <c r="B1100" s="52" t="s">
        <v>2073</v>
      </c>
      <c r="C1100" s="53" t="s">
        <v>19</v>
      </c>
      <c r="D1100" s="1">
        <v>2.2799999999999998</v>
      </c>
      <c r="E1100" s="54">
        <v>2.87</v>
      </c>
      <c r="F1100" s="1">
        <v>5.15</v>
      </c>
    </row>
    <row r="1101" spans="1:6" ht="9.75" customHeight="1">
      <c r="A1101" s="52">
        <v>81068</v>
      </c>
      <c r="B1101" s="52" t="s">
        <v>2074</v>
      </c>
      <c r="C1101" s="53" t="s">
        <v>19</v>
      </c>
      <c r="D1101" s="1">
        <v>3.64</v>
      </c>
      <c r="E1101" s="54">
        <v>4.4800000000000004</v>
      </c>
      <c r="F1101" s="1">
        <v>8.1199999999999992</v>
      </c>
    </row>
    <row r="1102" spans="1:6" ht="9.75" customHeight="1">
      <c r="A1102" s="52">
        <v>81069</v>
      </c>
      <c r="B1102" s="52" t="s">
        <v>1087</v>
      </c>
      <c r="C1102" s="53" t="s">
        <v>19</v>
      </c>
      <c r="D1102" s="1">
        <v>5.8</v>
      </c>
      <c r="E1102" s="54">
        <v>4.4800000000000004</v>
      </c>
      <c r="F1102" s="2">
        <v>10.28</v>
      </c>
    </row>
    <row r="1103" spans="1:6" ht="9.75" customHeight="1">
      <c r="A1103" s="52">
        <v>81070</v>
      </c>
      <c r="B1103" s="52" t="s">
        <v>2075</v>
      </c>
      <c r="C1103" s="53" t="s">
        <v>19</v>
      </c>
      <c r="D1103" s="2">
        <v>13.63</v>
      </c>
      <c r="E1103" s="54">
        <v>4.4800000000000004</v>
      </c>
      <c r="F1103" s="2">
        <v>18.11</v>
      </c>
    </row>
    <row r="1104" spans="1:6" ht="9.75" customHeight="1">
      <c r="A1104" s="52">
        <v>81071</v>
      </c>
      <c r="B1104" s="52" t="s">
        <v>2076</v>
      </c>
      <c r="C1104" s="53" t="s">
        <v>19</v>
      </c>
      <c r="D1104" s="2">
        <v>20.67</v>
      </c>
      <c r="E1104" s="54">
        <v>5.91</v>
      </c>
      <c r="F1104" s="2">
        <v>26.58</v>
      </c>
    </row>
    <row r="1105" spans="1:6" ht="9.75" customHeight="1">
      <c r="A1105" s="52">
        <v>81072</v>
      </c>
      <c r="B1105" s="52" t="s">
        <v>1090</v>
      </c>
      <c r="C1105" s="53" t="s">
        <v>19</v>
      </c>
      <c r="D1105" s="2">
        <v>27.33</v>
      </c>
      <c r="E1105" s="54">
        <v>5.91</v>
      </c>
      <c r="F1105" s="2">
        <v>33.24</v>
      </c>
    </row>
    <row r="1106" spans="1:6" ht="9.75" customHeight="1">
      <c r="A1106" s="52">
        <v>81073</v>
      </c>
      <c r="B1106" s="52" t="s">
        <v>1091</v>
      </c>
      <c r="C1106" s="53" t="s">
        <v>19</v>
      </c>
      <c r="D1106" s="2">
        <v>48.24</v>
      </c>
      <c r="E1106" s="54">
        <v>7.36</v>
      </c>
      <c r="F1106" s="2">
        <v>55.6</v>
      </c>
    </row>
    <row r="1107" spans="1:6" ht="9.75" customHeight="1">
      <c r="A1107" s="52">
        <v>81083</v>
      </c>
      <c r="B1107" s="52" t="s">
        <v>1092</v>
      </c>
      <c r="C1107" s="53" t="s">
        <v>19</v>
      </c>
      <c r="D1107" s="1">
        <v>2.44</v>
      </c>
      <c r="E1107" s="54">
        <v>8</v>
      </c>
      <c r="F1107" s="2">
        <v>10.44</v>
      </c>
    </row>
    <row r="1108" spans="1:6" ht="9.75" customHeight="1">
      <c r="A1108" s="52">
        <v>81084</v>
      </c>
      <c r="B1108" s="52" t="s">
        <v>2077</v>
      </c>
      <c r="C1108" s="53" t="s">
        <v>19</v>
      </c>
      <c r="D1108" s="1">
        <v>2.14</v>
      </c>
      <c r="E1108" s="54">
        <v>4.4800000000000004</v>
      </c>
      <c r="F1108" s="1">
        <v>6.62</v>
      </c>
    </row>
    <row r="1109" spans="1:6" ht="9.75" customHeight="1">
      <c r="A1109" s="52">
        <v>81085</v>
      </c>
      <c r="B1109" s="52" t="s">
        <v>1094</v>
      </c>
      <c r="C1109" s="53" t="s">
        <v>19</v>
      </c>
      <c r="D1109" s="1">
        <v>1.81</v>
      </c>
      <c r="E1109" s="54">
        <v>4.4800000000000004</v>
      </c>
      <c r="F1109" s="1">
        <v>6.29</v>
      </c>
    </row>
    <row r="1110" spans="1:6" ht="9.75" customHeight="1">
      <c r="A1110" s="52">
        <v>81100</v>
      </c>
      <c r="B1110" s="52" t="s">
        <v>1095</v>
      </c>
      <c r="C1110" s="53"/>
      <c r="D1110" s="1">
        <v>0</v>
      </c>
      <c r="E1110" s="54">
        <v>0</v>
      </c>
      <c r="F1110" s="1">
        <v>0</v>
      </c>
    </row>
    <row r="1111" spans="1:6" ht="9.75" customHeight="1">
      <c r="A1111" s="52">
        <v>81101</v>
      </c>
      <c r="B1111" s="52" t="s">
        <v>1096</v>
      </c>
      <c r="C1111" s="53" t="s">
        <v>19</v>
      </c>
      <c r="D1111" s="1">
        <v>0.97</v>
      </c>
      <c r="E1111" s="54">
        <v>2.87</v>
      </c>
      <c r="F1111" s="1">
        <v>3.84</v>
      </c>
    </row>
    <row r="1112" spans="1:6" ht="9.75" customHeight="1">
      <c r="A1112" s="52">
        <v>81102</v>
      </c>
      <c r="B1112" s="52" t="s">
        <v>1097</v>
      </c>
      <c r="C1112" s="53" t="s">
        <v>19</v>
      </c>
      <c r="D1112" s="1">
        <v>0.97</v>
      </c>
      <c r="E1112" s="54">
        <v>2.87</v>
      </c>
      <c r="F1112" s="1">
        <v>3.84</v>
      </c>
    </row>
    <row r="1113" spans="1:6" ht="9.75" customHeight="1">
      <c r="A1113" s="52">
        <v>81103</v>
      </c>
      <c r="B1113" s="52" t="s">
        <v>1098</v>
      </c>
      <c r="C1113" s="53" t="s">
        <v>19</v>
      </c>
      <c r="D1113" s="1">
        <v>2.7</v>
      </c>
      <c r="E1113" s="54">
        <v>2.87</v>
      </c>
      <c r="F1113" s="1">
        <v>5.57</v>
      </c>
    </row>
    <row r="1114" spans="1:6" ht="9.75" customHeight="1">
      <c r="A1114" s="52">
        <v>81104</v>
      </c>
      <c r="B1114" s="52" t="s">
        <v>1099</v>
      </c>
      <c r="C1114" s="53" t="s">
        <v>19</v>
      </c>
      <c r="D1114" s="1">
        <v>5.21</v>
      </c>
      <c r="E1114" s="54">
        <v>4.4800000000000004</v>
      </c>
      <c r="F1114" s="1">
        <v>9.69</v>
      </c>
    </row>
    <row r="1115" spans="1:6" ht="9.75" customHeight="1">
      <c r="A1115" s="52">
        <v>81105</v>
      </c>
      <c r="B1115" s="52" t="s">
        <v>1100</v>
      </c>
      <c r="C1115" s="53" t="s">
        <v>19</v>
      </c>
      <c r="D1115" s="1">
        <v>6.01</v>
      </c>
      <c r="E1115" s="54">
        <v>4.4800000000000004</v>
      </c>
      <c r="F1115" s="2">
        <v>10.49</v>
      </c>
    </row>
    <row r="1116" spans="1:6" ht="9.75" customHeight="1">
      <c r="A1116" s="52">
        <v>81106</v>
      </c>
      <c r="B1116" s="52" t="s">
        <v>1101</v>
      </c>
      <c r="C1116" s="53" t="s">
        <v>19</v>
      </c>
      <c r="D1116" s="2">
        <v>13.79</v>
      </c>
      <c r="E1116" s="54">
        <v>4.4800000000000004</v>
      </c>
      <c r="F1116" s="2">
        <v>18.27</v>
      </c>
    </row>
    <row r="1117" spans="1:6" ht="9.75" customHeight="1">
      <c r="A1117" s="52">
        <v>81107</v>
      </c>
      <c r="B1117" s="52" t="s">
        <v>1102</v>
      </c>
      <c r="C1117" s="53" t="s">
        <v>19</v>
      </c>
      <c r="D1117" s="2">
        <v>27.77</v>
      </c>
      <c r="E1117" s="54">
        <v>5.91</v>
      </c>
      <c r="F1117" s="2">
        <v>33.68</v>
      </c>
    </row>
    <row r="1118" spans="1:6" ht="9.75" customHeight="1">
      <c r="A1118" s="52">
        <v>81108</v>
      </c>
      <c r="B1118" s="52" t="s">
        <v>1103</v>
      </c>
      <c r="C1118" s="53" t="s">
        <v>19</v>
      </c>
      <c r="D1118" s="2">
        <v>37.81</v>
      </c>
      <c r="E1118" s="54">
        <v>5.91</v>
      </c>
      <c r="F1118" s="2">
        <v>43.72</v>
      </c>
    </row>
    <row r="1119" spans="1:6" ht="9.75" customHeight="1">
      <c r="A1119" s="52">
        <v>81109</v>
      </c>
      <c r="B1119" s="52" t="s">
        <v>1104</v>
      </c>
      <c r="C1119" s="53" t="s">
        <v>19</v>
      </c>
      <c r="D1119" s="2">
        <v>62.41</v>
      </c>
      <c r="E1119" s="54">
        <v>7.36</v>
      </c>
      <c r="F1119" s="2">
        <v>69.77</v>
      </c>
    </row>
    <row r="1120" spans="1:6" ht="9.75" customHeight="1">
      <c r="A1120" s="52">
        <v>81120</v>
      </c>
      <c r="B1120" s="52" t="s">
        <v>1105</v>
      </c>
      <c r="C1120" s="53" t="s">
        <v>19</v>
      </c>
      <c r="D1120" s="1">
        <v>1.59</v>
      </c>
      <c r="E1120" s="54">
        <v>2.87</v>
      </c>
      <c r="F1120" s="1">
        <v>4.46</v>
      </c>
    </row>
    <row r="1121" spans="1:6" ht="9.75" customHeight="1">
      <c r="A1121" s="52">
        <v>81121</v>
      </c>
      <c r="B1121" s="52" t="s">
        <v>1106</v>
      </c>
      <c r="C1121" s="53" t="s">
        <v>19</v>
      </c>
      <c r="D1121" s="1">
        <v>1.75</v>
      </c>
      <c r="E1121" s="54">
        <v>4.8</v>
      </c>
      <c r="F1121" s="1">
        <v>6.55</v>
      </c>
    </row>
    <row r="1122" spans="1:6" ht="9.75" customHeight="1">
      <c r="A1122" s="52">
        <v>81122</v>
      </c>
      <c r="B1122" s="52" t="s">
        <v>1107</v>
      </c>
      <c r="C1122" s="53" t="s">
        <v>19</v>
      </c>
      <c r="D1122" s="1">
        <v>4.49</v>
      </c>
      <c r="E1122" s="54">
        <v>2.87</v>
      </c>
      <c r="F1122" s="1">
        <v>7.36</v>
      </c>
    </row>
    <row r="1123" spans="1:6" ht="9.75" customHeight="1">
      <c r="A1123" s="52">
        <v>81130</v>
      </c>
      <c r="B1123" s="52" t="s">
        <v>1108</v>
      </c>
      <c r="C1123" s="53" t="s">
        <v>19</v>
      </c>
      <c r="D1123" s="1">
        <v>1.63</v>
      </c>
      <c r="E1123" s="54">
        <v>4.8</v>
      </c>
      <c r="F1123" s="1">
        <v>6.43</v>
      </c>
    </row>
    <row r="1124" spans="1:6" ht="9.75" customHeight="1">
      <c r="A1124" s="52">
        <v>81131</v>
      </c>
      <c r="B1124" s="52" t="s">
        <v>1109</v>
      </c>
      <c r="C1124" s="53" t="s">
        <v>19</v>
      </c>
      <c r="D1124" s="1">
        <v>2.31</v>
      </c>
      <c r="E1124" s="54">
        <v>4.8</v>
      </c>
      <c r="F1124" s="1">
        <v>7.11</v>
      </c>
    </row>
    <row r="1125" spans="1:6" ht="9.75" customHeight="1">
      <c r="A1125" s="52">
        <v>81132</v>
      </c>
      <c r="B1125" s="52" t="s">
        <v>1110</v>
      </c>
      <c r="C1125" s="53" t="s">
        <v>19</v>
      </c>
      <c r="D1125" s="1">
        <v>5.44</v>
      </c>
      <c r="E1125" s="54">
        <v>4.8</v>
      </c>
      <c r="F1125" s="2">
        <v>10.24</v>
      </c>
    </row>
    <row r="1126" spans="1:6" ht="9.75" customHeight="1">
      <c r="A1126" s="52">
        <v>81133</v>
      </c>
      <c r="B1126" s="52" t="s">
        <v>1111</v>
      </c>
      <c r="C1126" s="53" t="s">
        <v>19</v>
      </c>
      <c r="D1126" s="2">
        <v>13.87</v>
      </c>
      <c r="E1126" s="54">
        <v>8</v>
      </c>
      <c r="F1126" s="2">
        <v>21.87</v>
      </c>
    </row>
    <row r="1127" spans="1:6" ht="9.75" customHeight="1">
      <c r="A1127" s="52">
        <v>81134</v>
      </c>
      <c r="B1127" s="52" t="s">
        <v>1112</v>
      </c>
      <c r="C1127" s="53" t="s">
        <v>19</v>
      </c>
      <c r="D1127" s="2">
        <v>30.7</v>
      </c>
      <c r="E1127" s="54">
        <v>8</v>
      </c>
      <c r="F1127" s="2">
        <v>38.700000000000003</v>
      </c>
    </row>
    <row r="1128" spans="1:6" ht="9.75" customHeight="1">
      <c r="A1128" s="52">
        <v>81144</v>
      </c>
      <c r="B1128" s="52" t="s">
        <v>1113</v>
      </c>
      <c r="C1128" s="53" t="s">
        <v>19</v>
      </c>
      <c r="D1128" s="1">
        <v>5.0999999999999996</v>
      </c>
      <c r="E1128" s="54">
        <v>4.8</v>
      </c>
      <c r="F1128" s="1">
        <v>9.9</v>
      </c>
    </row>
    <row r="1129" spans="1:6" ht="9.75" customHeight="1">
      <c r="A1129" s="52">
        <v>81145</v>
      </c>
      <c r="B1129" s="52" t="s">
        <v>1114</v>
      </c>
      <c r="C1129" s="53" t="s">
        <v>19</v>
      </c>
      <c r="D1129" s="1">
        <v>5.88</v>
      </c>
      <c r="E1129" s="54">
        <v>4.8</v>
      </c>
      <c r="F1129" s="2">
        <v>10.68</v>
      </c>
    </row>
    <row r="1130" spans="1:6" ht="9.75" customHeight="1">
      <c r="A1130" s="52">
        <v>81146</v>
      </c>
      <c r="B1130" s="52" t="s">
        <v>1115</v>
      </c>
      <c r="C1130" s="53" t="s">
        <v>19</v>
      </c>
      <c r="D1130" s="1">
        <v>6.83</v>
      </c>
      <c r="E1130" s="54">
        <v>4.8</v>
      </c>
      <c r="F1130" s="2">
        <v>11.63</v>
      </c>
    </row>
    <row r="1131" spans="1:6" ht="9.75" customHeight="1">
      <c r="A1131" s="52">
        <v>81160</v>
      </c>
      <c r="B1131" s="52" t="s">
        <v>1116</v>
      </c>
      <c r="C1131" s="53"/>
      <c r="D1131" s="1">
        <v>0</v>
      </c>
      <c r="E1131" s="54">
        <v>0</v>
      </c>
      <c r="F1131" s="1">
        <v>0</v>
      </c>
    </row>
    <row r="1132" spans="1:6" ht="9.75" customHeight="1">
      <c r="A1132" s="52">
        <v>81161</v>
      </c>
      <c r="B1132" s="52" t="s">
        <v>1117</v>
      </c>
      <c r="C1132" s="53" t="s">
        <v>19</v>
      </c>
      <c r="D1132" s="1">
        <v>0.48</v>
      </c>
      <c r="E1132" s="54">
        <v>2.87</v>
      </c>
      <c r="F1132" s="1">
        <v>3.35</v>
      </c>
    </row>
    <row r="1133" spans="1:6" ht="9.75" customHeight="1">
      <c r="A1133" s="52">
        <v>81162</v>
      </c>
      <c r="B1133" s="52" t="s">
        <v>2078</v>
      </c>
      <c r="C1133" s="53" t="s">
        <v>19</v>
      </c>
      <c r="D1133" s="1">
        <v>1.1000000000000001</v>
      </c>
      <c r="E1133" s="54">
        <v>2.87</v>
      </c>
      <c r="F1133" s="1">
        <v>3.97</v>
      </c>
    </row>
    <row r="1134" spans="1:6" ht="9.75" customHeight="1">
      <c r="A1134" s="52">
        <v>81163</v>
      </c>
      <c r="B1134" s="52" t="s">
        <v>1119</v>
      </c>
      <c r="C1134" s="53" t="s">
        <v>19</v>
      </c>
      <c r="D1134" s="1">
        <v>2.09</v>
      </c>
      <c r="E1134" s="54">
        <v>4.4800000000000004</v>
      </c>
      <c r="F1134" s="1">
        <v>6.57</v>
      </c>
    </row>
    <row r="1135" spans="1:6" ht="9.75" customHeight="1">
      <c r="A1135" s="52">
        <v>81164</v>
      </c>
      <c r="B1135" s="52" t="s">
        <v>2079</v>
      </c>
      <c r="C1135" s="53" t="s">
        <v>19</v>
      </c>
      <c r="D1135" s="1">
        <v>4.05</v>
      </c>
      <c r="E1135" s="54">
        <v>5.44</v>
      </c>
      <c r="F1135" s="1">
        <v>9.49</v>
      </c>
    </row>
    <row r="1136" spans="1:6" ht="9.75" customHeight="1">
      <c r="A1136" s="52">
        <v>81165</v>
      </c>
      <c r="B1136" s="52" t="s">
        <v>2080</v>
      </c>
      <c r="C1136" s="53" t="s">
        <v>19</v>
      </c>
      <c r="D1136" s="1">
        <v>6.78</v>
      </c>
      <c r="E1136" s="54">
        <v>5.76</v>
      </c>
      <c r="F1136" s="2">
        <v>12.54</v>
      </c>
    </row>
    <row r="1137" spans="1:6" ht="9.75" customHeight="1">
      <c r="A1137" s="52">
        <v>81166</v>
      </c>
      <c r="B1137" s="52" t="s">
        <v>1122</v>
      </c>
      <c r="C1137" s="53" t="s">
        <v>19</v>
      </c>
      <c r="D1137" s="2">
        <v>15.44</v>
      </c>
      <c r="E1137" s="54">
        <v>5.91</v>
      </c>
      <c r="F1137" s="2">
        <v>21.35</v>
      </c>
    </row>
    <row r="1138" spans="1:6" ht="9.75" customHeight="1">
      <c r="A1138" s="52">
        <v>81167</v>
      </c>
      <c r="B1138" s="52" t="s">
        <v>1123</v>
      </c>
      <c r="C1138" s="53" t="s">
        <v>19</v>
      </c>
      <c r="D1138" s="2">
        <v>16.43</v>
      </c>
      <c r="E1138" s="54">
        <v>5.91</v>
      </c>
      <c r="F1138" s="2">
        <v>22.34</v>
      </c>
    </row>
    <row r="1139" spans="1:6" ht="9.75" customHeight="1">
      <c r="A1139" s="52">
        <v>81168</v>
      </c>
      <c r="B1139" s="52" t="s">
        <v>1124</v>
      </c>
      <c r="C1139" s="53" t="s">
        <v>19</v>
      </c>
      <c r="D1139" s="2">
        <v>65.83</v>
      </c>
      <c r="E1139" s="54">
        <v>7.36</v>
      </c>
      <c r="F1139" s="2">
        <v>73.19</v>
      </c>
    </row>
    <row r="1140" spans="1:6" ht="9.75" customHeight="1">
      <c r="A1140" s="52">
        <v>81175</v>
      </c>
      <c r="B1140" s="52" t="s">
        <v>1125</v>
      </c>
      <c r="C1140" s="53" t="s">
        <v>19</v>
      </c>
      <c r="D1140" s="1">
        <v>2.85</v>
      </c>
      <c r="E1140" s="54">
        <v>2.87</v>
      </c>
      <c r="F1140" s="1">
        <v>5.72</v>
      </c>
    </row>
    <row r="1141" spans="1:6" ht="9.75" customHeight="1">
      <c r="A1141" s="52">
        <v>81176</v>
      </c>
      <c r="B1141" s="52" t="s">
        <v>2081</v>
      </c>
      <c r="C1141" s="53" t="s">
        <v>19</v>
      </c>
      <c r="D1141" s="1">
        <v>3.84</v>
      </c>
      <c r="E1141" s="54">
        <v>4.4800000000000004</v>
      </c>
      <c r="F1141" s="1">
        <v>8.32</v>
      </c>
    </row>
    <row r="1142" spans="1:6" ht="9.75" customHeight="1">
      <c r="A1142" s="52">
        <v>81177</v>
      </c>
      <c r="B1142" s="52" t="s">
        <v>1127</v>
      </c>
      <c r="C1142" s="53" t="s">
        <v>19</v>
      </c>
      <c r="D1142" s="1">
        <v>4.07</v>
      </c>
      <c r="E1142" s="54">
        <v>4.4800000000000004</v>
      </c>
      <c r="F1142" s="1">
        <v>8.5500000000000007</v>
      </c>
    </row>
    <row r="1143" spans="1:6" ht="9.75" customHeight="1">
      <c r="A1143" s="52">
        <v>81178</v>
      </c>
      <c r="B1143" s="52" t="s">
        <v>2082</v>
      </c>
      <c r="C1143" s="53" t="s">
        <v>19</v>
      </c>
      <c r="D1143" s="1">
        <v>4.55</v>
      </c>
      <c r="E1143" s="54">
        <v>4.4800000000000004</v>
      </c>
      <c r="F1143" s="1">
        <v>9.0299999999999994</v>
      </c>
    </row>
    <row r="1144" spans="1:6" ht="9.75" customHeight="1">
      <c r="A1144" s="52">
        <v>81179</v>
      </c>
      <c r="B1144" s="52" t="s">
        <v>1129</v>
      </c>
      <c r="C1144" s="53" t="s">
        <v>19</v>
      </c>
      <c r="D1144" s="1">
        <v>4.7699999999999996</v>
      </c>
      <c r="E1144" s="54">
        <v>4.4800000000000004</v>
      </c>
      <c r="F1144" s="1">
        <v>9.25</v>
      </c>
    </row>
    <row r="1145" spans="1:6" ht="9.75" customHeight="1">
      <c r="A1145" s="52">
        <v>81180</v>
      </c>
      <c r="B1145" s="52" t="s">
        <v>1130</v>
      </c>
      <c r="C1145" s="53" t="s">
        <v>19</v>
      </c>
      <c r="D1145" s="1">
        <v>6.62</v>
      </c>
      <c r="E1145" s="54">
        <v>4.4800000000000004</v>
      </c>
      <c r="F1145" s="2">
        <v>11.1</v>
      </c>
    </row>
    <row r="1146" spans="1:6" ht="9.75" customHeight="1">
      <c r="A1146" s="52">
        <v>81181</v>
      </c>
      <c r="B1146" s="52" t="s">
        <v>1131</v>
      </c>
      <c r="C1146" s="53" t="s">
        <v>19</v>
      </c>
      <c r="D1146" s="1">
        <v>9.4499999999999993</v>
      </c>
      <c r="E1146" s="54">
        <v>4.4800000000000004</v>
      </c>
      <c r="F1146" s="2">
        <v>13.93</v>
      </c>
    </row>
    <row r="1147" spans="1:6" ht="9.75" customHeight="1">
      <c r="A1147" s="52">
        <v>81182</v>
      </c>
      <c r="B1147" s="52" t="s">
        <v>1132</v>
      </c>
      <c r="C1147" s="53" t="s">
        <v>19</v>
      </c>
      <c r="D1147" s="2">
        <v>11.22</v>
      </c>
      <c r="E1147" s="54">
        <v>4.4800000000000004</v>
      </c>
      <c r="F1147" s="2">
        <v>15.7</v>
      </c>
    </row>
    <row r="1148" spans="1:6" ht="9.75" customHeight="1">
      <c r="A1148" s="52">
        <v>81183</v>
      </c>
      <c r="B1148" s="52" t="s">
        <v>1133</v>
      </c>
      <c r="C1148" s="53" t="s">
        <v>19</v>
      </c>
      <c r="D1148" s="2">
        <v>11.97</v>
      </c>
      <c r="E1148" s="54">
        <v>4.4800000000000004</v>
      </c>
      <c r="F1148" s="2">
        <v>16.45</v>
      </c>
    </row>
    <row r="1149" spans="1:6" ht="9.75" customHeight="1">
      <c r="A1149" s="52">
        <v>81184</v>
      </c>
      <c r="B1149" s="52" t="s">
        <v>1134</v>
      </c>
      <c r="C1149" s="53" t="s">
        <v>19</v>
      </c>
      <c r="D1149" s="2">
        <v>16.63</v>
      </c>
      <c r="E1149" s="54">
        <v>4.4800000000000004</v>
      </c>
      <c r="F1149" s="2">
        <v>21.11</v>
      </c>
    </row>
    <row r="1150" spans="1:6" ht="9.75" customHeight="1">
      <c r="A1150" s="52">
        <v>81185</v>
      </c>
      <c r="B1150" s="52" t="s">
        <v>1135</v>
      </c>
      <c r="C1150" s="53" t="s">
        <v>67</v>
      </c>
      <c r="D1150" s="2">
        <v>20.149999999999999</v>
      </c>
      <c r="E1150" s="54">
        <v>5.91</v>
      </c>
      <c r="F1150" s="2">
        <v>26.06</v>
      </c>
    </row>
    <row r="1151" spans="1:6" ht="9.75" customHeight="1">
      <c r="A1151" s="52">
        <v>81187</v>
      </c>
      <c r="B1151" s="52" t="s">
        <v>1136</v>
      </c>
      <c r="C1151" s="53" t="s">
        <v>67</v>
      </c>
      <c r="D1151" s="2">
        <v>47.6</v>
      </c>
      <c r="E1151" s="54">
        <v>7.36</v>
      </c>
      <c r="F1151" s="2">
        <v>54.96</v>
      </c>
    </row>
    <row r="1152" spans="1:6" ht="9.75" customHeight="1">
      <c r="A1152" s="52">
        <v>81200</v>
      </c>
      <c r="B1152" s="52" t="s">
        <v>1137</v>
      </c>
      <c r="C1152" s="53"/>
      <c r="D1152" s="1">
        <v>0</v>
      </c>
      <c r="E1152" s="54">
        <v>0</v>
      </c>
      <c r="F1152" s="1">
        <v>0</v>
      </c>
    </row>
    <row r="1153" spans="1:6" ht="9.75" customHeight="1">
      <c r="A1153" s="52">
        <v>81201</v>
      </c>
      <c r="B1153" s="52" t="s">
        <v>1138</v>
      </c>
      <c r="C1153" s="53" t="s">
        <v>19</v>
      </c>
      <c r="D1153" s="1">
        <v>1.1100000000000001</v>
      </c>
      <c r="E1153" s="54">
        <v>6.39</v>
      </c>
      <c r="F1153" s="1">
        <v>7.5</v>
      </c>
    </row>
    <row r="1154" spans="1:6" ht="9.75" customHeight="1">
      <c r="A1154" s="52">
        <v>81202</v>
      </c>
      <c r="B1154" s="52" t="s">
        <v>1139</v>
      </c>
      <c r="C1154" s="53" t="s">
        <v>19</v>
      </c>
      <c r="D1154" s="1">
        <v>1.55</v>
      </c>
      <c r="E1154" s="54">
        <v>6.39</v>
      </c>
      <c r="F1154" s="1">
        <v>7.94</v>
      </c>
    </row>
    <row r="1155" spans="1:6" ht="9.75" customHeight="1">
      <c r="A1155" s="52">
        <v>81203</v>
      </c>
      <c r="B1155" s="52" t="s">
        <v>1140</v>
      </c>
      <c r="C1155" s="53" t="s">
        <v>19</v>
      </c>
      <c r="D1155" s="1">
        <v>3.62</v>
      </c>
      <c r="E1155" s="54">
        <v>6.39</v>
      </c>
      <c r="F1155" s="2">
        <v>10.01</v>
      </c>
    </row>
    <row r="1156" spans="1:6" ht="9.75" customHeight="1">
      <c r="A1156" s="52">
        <v>81204</v>
      </c>
      <c r="B1156" s="52" t="s">
        <v>1141</v>
      </c>
      <c r="C1156" s="53" t="s">
        <v>19</v>
      </c>
      <c r="D1156" s="1">
        <v>5.24</v>
      </c>
      <c r="E1156" s="55">
        <v>11.19</v>
      </c>
      <c r="F1156" s="2">
        <v>16.43</v>
      </c>
    </row>
    <row r="1157" spans="1:6" ht="9.75" customHeight="1">
      <c r="A1157" s="52">
        <v>81205</v>
      </c>
      <c r="B1157" s="52" t="s">
        <v>1142</v>
      </c>
      <c r="C1157" s="53" t="s">
        <v>19</v>
      </c>
      <c r="D1157" s="1">
        <v>9.19</v>
      </c>
      <c r="E1157" s="55">
        <v>11.19</v>
      </c>
      <c r="F1157" s="2">
        <v>20.38</v>
      </c>
    </row>
    <row r="1158" spans="1:6" ht="9.75" customHeight="1">
      <c r="A1158" s="52">
        <v>81206</v>
      </c>
      <c r="B1158" s="52" t="s">
        <v>1143</v>
      </c>
      <c r="C1158" s="53" t="s">
        <v>19</v>
      </c>
      <c r="D1158" s="2">
        <v>15.24</v>
      </c>
      <c r="E1158" s="55">
        <v>11.19</v>
      </c>
      <c r="F1158" s="2">
        <v>26.43</v>
      </c>
    </row>
    <row r="1159" spans="1:6" ht="9.75" customHeight="1">
      <c r="A1159" s="52">
        <v>81207</v>
      </c>
      <c r="B1159" s="52" t="s">
        <v>1144</v>
      </c>
      <c r="C1159" s="53" t="s">
        <v>19</v>
      </c>
      <c r="D1159" s="2">
        <v>23.31</v>
      </c>
      <c r="E1159" s="55">
        <v>12.8</v>
      </c>
      <c r="F1159" s="2">
        <v>36.11</v>
      </c>
    </row>
    <row r="1160" spans="1:6" ht="9.75" customHeight="1">
      <c r="A1160" s="52">
        <v>81208</v>
      </c>
      <c r="B1160" s="52" t="s">
        <v>1145</v>
      </c>
      <c r="C1160" s="53" t="s">
        <v>19</v>
      </c>
      <c r="D1160" s="2">
        <v>27.15</v>
      </c>
      <c r="E1160" s="55">
        <v>12.8</v>
      </c>
      <c r="F1160" s="2">
        <v>39.950000000000003</v>
      </c>
    </row>
    <row r="1161" spans="1:6" ht="9.75" customHeight="1">
      <c r="A1161" s="52">
        <v>81209</v>
      </c>
      <c r="B1161" s="52" t="s">
        <v>1146</v>
      </c>
      <c r="C1161" s="53" t="s">
        <v>19</v>
      </c>
      <c r="D1161" s="2">
        <v>53.44</v>
      </c>
      <c r="E1161" s="55">
        <v>16</v>
      </c>
      <c r="F1161" s="2">
        <v>69.44</v>
      </c>
    </row>
    <row r="1162" spans="1:6" ht="9.75" customHeight="1">
      <c r="A1162" s="52">
        <v>81230</v>
      </c>
      <c r="B1162" s="52" t="s">
        <v>1147</v>
      </c>
      <c r="C1162" s="53"/>
      <c r="D1162" s="1">
        <v>0</v>
      </c>
      <c r="E1162" s="54">
        <v>0</v>
      </c>
      <c r="F1162" s="1">
        <v>0</v>
      </c>
    </row>
    <row r="1163" spans="1:6" ht="9.75" customHeight="1">
      <c r="A1163" s="52">
        <v>81231</v>
      </c>
      <c r="B1163" s="52" t="s">
        <v>1148</v>
      </c>
      <c r="C1163" s="53" t="s">
        <v>19</v>
      </c>
      <c r="D1163" s="1">
        <v>1.94</v>
      </c>
      <c r="E1163" s="54">
        <v>2.87</v>
      </c>
      <c r="F1163" s="1">
        <v>4.8099999999999996</v>
      </c>
    </row>
    <row r="1164" spans="1:6" ht="9.75" customHeight="1">
      <c r="A1164" s="52">
        <v>81232</v>
      </c>
      <c r="B1164" s="52" t="s">
        <v>1149</v>
      </c>
      <c r="C1164" s="53" t="s">
        <v>19</v>
      </c>
      <c r="D1164" s="1">
        <v>2.87</v>
      </c>
      <c r="E1164" s="54">
        <v>2.87</v>
      </c>
      <c r="F1164" s="1">
        <v>5.74</v>
      </c>
    </row>
    <row r="1165" spans="1:6" ht="9.75" customHeight="1">
      <c r="A1165" s="52">
        <v>81233</v>
      </c>
      <c r="B1165" s="52" t="s">
        <v>1150</v>
      </c>
      <c r="C1165" s="53" t="s">
        <v>19</v>
      </c>
      <c r="D1165" s="1">
        <v>5.38</v>
      </c>
      <c r="E1165" s="54">
        <v>2.87</v>
      </c>
      <c r="F1165" s="1">
        <v>8.25</v>
      </c>
    </row>
    <row r="1166" spans="1:6" ht="9.75" customHeight="1">
      <c r="A1166" s="52">
        <v>81234</v>
      </c>
      <c r="B1166" s="52" t="s">
        <v>1151</v>
      </c>
      <c r="C1166" s="53" t="s">
        <v>19</v>
      </c>
      <c r="D1166" s="2">
        <v>14.38</v>
      </c>
      <c r="E1166" s="54">
        <v>4.4800000000000004</v>
      </c>
      <c r="F1166" s="2">
        <v>18.86</v>
      </c>
    </row>
    <row r="1167" spans="1:6" ht="9.75" customHeight="1">
      <c r="A1167" s="52">
        <v>81235</v>
      </c>
      <c r="B1167" s="52" t="s">
        <v>1152</v>
      </c>
      <c r="C1167" s="53" t="s">
        <v>19</v>
      </c>
      <c r="D1167" s="2">
        <v>14.77</v>
      </c>
      <c r="E1167" s="54">
        <v>4.4800000000000004</v>
      </c>
      <c r="F1167" s="2">
        <v>19.25</v>
      </c>
    </row>
    <row r="1168" spans="1:6" ht="9.75" customHeight="1">
      <c r="A1168" s="52">
        <v>81236</v>
      </c>
      <c r="B1168" s="52" t="s">
        <v>1153</v>
      </c>
      <c r="C1168" s="53" t="s">
        <v>19</v>
      </c>
      <c r="D1168" s="2">
        <v>21.45</v>
      </c>
      <c r="E1168" s="54">
        <v>6.08</v>
      </c>
      <c r="F1168" s="2">
        <v>27.53</v>
      </c>
    </row>
    <row r="1169" spans="1:6" ht="9.75" customHeight="1">
      <c r="A1169" s="52">
        <v>81250</v>
      </c>
      <c r="B1169" s="52" t="s">
        <v>1154</v>
      </c>
      <c r="C1169" s="53" t="s">
        <v>19</v>
      </c>
      <c r="D1169" s="1">
        <v>1.24</v>
      </c>
      <c r="E1169" s="54">
        <v>1.44</v>
      </c>
      <c r="F1169" s="1">
        <v>2.68</v>
      </c>
    </row>
    <row r="1170" spans="1:6" ht="9.75" customHeight="1">
      <c r="A1170" s="52">
        <v>81251</v>
      </c>
      <c r="B1170" s="52" t="s">
        <v>1155</v>
      </c>
      <c r="C1170" s="53" t="s">
        <v>19</v>
      </c>
      <c r="D1170" s="1">
        <v>1.43</v>
      </c>
      <c r="E1170" s="54">
        <v>1.44</v>
      </c>
      <c r="F1170" s="1">
        <v>2.87</v>
      </c>
    </row>
    <row r="1171" spans="1:6" ht="9.75" customHeight="1">
      <c r="A1171" s="52">
        <v>81252</v>
      </c>
      <c r="B1171" s="52" t="s">
        <v>1156</v>
      </c>
      <c r="C1171" s="53" t="s">
        <v>19</v>
      </c>
      <c r="D1171" s="1">
        <v>1.91</v>
      </c>
      <c r="E1171" s="54">
        <v>1.44</v>
      </c>
      <c r="F1171" s="1">
        <v>3.35</v>
      </c>
    </row>
    <row r="1172" spans="1:6" ht="9.75" customHeight="1">
      <c r="A1172" s="52">
        <v>81253</v>
      </c>
      <c r="B1172" s="52" t="s">
        <v>1157</v>
      </c>
      <c r="C1172" s="53" t="s">
        <v>19</v>
      </c>
      <c r="D1172" s="1">
        <v>4.3899999999999997</v>
      </c>
      <c r="E1172" s="54">
        <v>2.2400000000000002</v>
      </c>
      <c r="F1172" s="1">
        <v>6.63</v>
      </c>
    </row>
    <row r="1173" spans="1:6" ht="9.75" customHeight="1">
      <c r="A1173" s="52">
        <v>81254</v>
      </c>
      <c r="B1173" s="52" t="s">
        <v>1158</v>
      </c>
      <c r="C1173" s="53" t="s">
        <v>19</v>
      </c>
      <c r="D1173" s="1">
        <v>9.0399999999999991</v>
      </c>
      <c r="E1173" s="54">
        <v>2.2400000000000002</v>
      </c>
      <c r="F1173" s="2">
        <v>11.28</v>
      </c>
    </row>
    <row r="1174" spans="1:6" ht="9.75" customHeight="1">
      <c r="A1174" s="52">
        <v>81255</v>
      </c>
      <c r="B1174" s="52" t="s">
        <v>1159</v>
      </c>
      <c r="C1174" s="53" t="s">
        <v>19</v>
      </c>
      <c r="D1174" s="2">
        <v>12.41</v>
      </c>
      <c r="E1174" s="54">
        <v>2.2400000000000002</v>
      </c>
      <c r="F1174" s="2">
        <v>14.65</v>
      </c>
    </row>
    <row r="1175" spans="1:6" ht="9.75" customHeight="1">
      <c r="A1175" s="52">
        <v>81256</v>
      </c>
      <c r="B1175" s="52" t="s">
        <v>1160</v>
      </c>
      <c r="C1175" s="53" t="s">
        <v>19</v>
      </c>
      <c r="D1175" s="2">
        <v>23.24</v>
      </c>
      <c r="E1175" s="54">
        <v>2.87</v>
      </c>
      <c r="F1175" s="2">
        <v>26.11</v>
      </c>
    </row>
    <row r="1176" spans="1:6" ht="9.75" customHeight="1">
      <c r="A1176" s="52">
        <v>81257</v>
      </c>
      <c r="B1176" s="52" t="s">
        <v>1161</v>
      </c>
      <c r="C1176" s="53" t="s">
        <v>19</v>
      </c>
      <c r="D1176" s="2">
        <v>54.13</v>
      </c>
      <c r="E1176" s="54">
        <v>2.94</v>
      </c>
      <c r="F1176" s="2">
        <v>57.07</v>
      </c>
    </row>
    <row r="1177" spans="1:6" ht="9.75" customHeight="1">
      <c r="A1177" s="52">
        <v>81258</v>
      </c>
      <c r="B1177" s="52" t="s">
        <v>1162</v>
      </c>
      <c r="C1177" s="53" t="s">
        <v>19</v>
      </c>
      <c r="D1177" s="2">
        <v>73.349999999999994</v>
      </c>
      <c r="E1177" s="54">
        <v>7.36</v>
      </c>
      <c r="F1177" s="2">
        <v>80.709999999999994</v>
      </c>
    </row>
    <row r="1178" spans="1:6" ht="9.75" customHeight="1">
      <c r="A1178" s="52">
        <v>81300</v>
      </c>
      <c r="B1178" s="52" t="s">
        <v>1163</v>
      </c>
      <c r="C1178" s="53"/>
      <c r="D1178" s="1">
        <v>0</v>
      </c>
      <c r="E1178" s="54">
        <v>0</v>
      </c>
      <c r="F1178" s="1">
        <v>0</v>
      </c>
    </row>
    <row r="1179" spans="1:6" ht="9.75" customHeight="1">
      <c r="A1179" s="52">
        <v>81301</v>
      </c>
      <c r="B1179" s="52" t="s">
        <v>2083</v>
      </c>
      <c r="C1179" s="53" t="s">
        <v>19</v>
      </c>
      <c r="D1179" s="1">
        <v>1.08</v>
      </c>
      <c r="E1179" s="54">
        <v>5.76</v>
      </c>
      <c r="F1179" s="1">
        <v>6.84</v>
      </c>
    </row>
    <row r="1180" spans="1:6" ht="9.75" customHeight="1">
      <c r="A1180" s="52">
        <v>81302</v>
      </c>
      <c r="B1180" s="52" t="s">
        <v>2084</v>
      </c>
      <c r="C1180" s="53" t="s">
        <v>19</v>
      </c>
      <c r="D1180" s="1">
        <v>1.92</v>
      </c>
      <c r="E1180" s="54">
        <v>5.76</v>
      </c>
      <c r="F1180" s="1">
        <v>7.68</v>
      </c>
    </row>
    <row r="1181" spans="1:6" ht="9.75" customHeight="1">
      <c r="A1181" s="52">
        <v>81303</v>
      </c>
      <c r="B1181" s="52" t="s">
        <v>2085</v>
      </c>
      <c r="C1181" s="53" t="s">
        <v>19</v>
      </c>
      <c r="D1181" s="1">
        <v>5.84</v>
      </c>
      <c r="E1181" s="54">
        <v>5.76</v>
      </c>
      <c r="F1181" s="2">
        <v>11.6</v>
      </c>
    </row>
    <row r="1182" spans="1:6" ht="9.75" customHeight="1">
      <c r="A1182" s="52">
        <v>81304</v>
      </c>
      <c r="B1182" s="52" t="s">
        <v>2086</v>
      </c>
      <c r="C1182" s="53" t="s">
        <v>19</v>
      </c>
      <c r="D1182" s="1">
        <v>8.6199999999999992</v>
      </c>
      <c r="E1182" s="54">
        <v>8.9600000000000009</v>
      </c>
      <c r="F1182" s="2">
        <v>17.579999999999998</v>
      </c>
    </row>
    <row r="1183" spans="1:6" ht="9.75" customHeight="1">
      <c r="A1183" s="52">
        <v>81305</v>
      </c>
      <c r="B1183" s="52" t="s">
        <v>2087</v>
      </c>
      <c r="C1183" s="53" t="s">
        <v>19</v>
      </c>
      <c r="D1183" s="1">
        <v>9.9499999999999993</v>
      </c>
      <c r="E1183" s="54">
        <v>8.9600000000000009</v>
      </c>
      <c r="F1183" s="2">
        <v>18.91</v>
      </c>
    </row>
    <row r="1184" spans="1:6" ht="9.75" customHeight="1">
      <c r="A1184" s="52">
        <v>81306</v>
      </c>
      <c r="B1184" s="52" t="s">
        <v>2088</v>
      </c>
      <c r="C1184" s="53" t="s">
        <v>19</v>
      </c>
      <c r="D1184" s="2">
        <v>36.99</v>
      </c>
      <c r="E1184" s="54">
        <v>8.9600000000000009</v>
      </c>
      <c r="F1184" s="2">
        <v>45.95</v>
      </c>
    </row>
    <row r="1185" spans="1:6" ht="9.75" customHeight="1">
      <c r="A1185" s="52">
        <v>81307</v>
      </c>
      <c r="B1185" s="52" t="s">
        <v>2089</v>
      </c>
      <c r="C1185" s="53" t="s">
        <v>19</v>
      </c>
      <c r="D1185" s="2">
        <v>55.26</v>
      </c>
      <c r="E1185" s="55">
        <v>11.84</v>
      </c>
      <c r="F1185" s="2">
        <v>67.099999999999994</v>
      </c>
    </row>
    <row r="1186" spans="1:6" ht="9.75" customHeight="1">
      <c r="A1186" s="52">
        <v>81308</v>
      </c>
      <c r="B1186" s="52" t="s">
        <v>2090</v>
      </c>
      <c r="C1186" s="53" t="s">
        <v>19</v>
      </c>
      <c r="D1186" s="2">
        <v>76.489999999999995</v>
      </c>
      <c r="E1186" s="55">
        <v>11.84</v>
      </c>
      <c r="F1186" s="2">
        <v>88.33</v>
      </c>
    </row>
    <row r="1187" spans="1:6" ht="9.75" customHeight="1">
      <c r="A1187" s="52">
        <v>81309</v>
      </c>
      <c r="B1187" s="52" t="s">
        <v>2091</v>
      </c>
      <c r="C1187" s="53" t="s">
        <v>19</v>
      </c>
      <c r="D1187" s="3">
        <v>178.2</v>
      </c>
      <c r="E1187" s="55">
        <v>14.39</v>
      </c>
      <c r="F1187" s="3">
        <v>192.59</v>
      </c>
    </row>
    <row r="1188" spans="1:6" ht="9.75" customHeight="1">
      <c r="A1188" s="52">
        <v>81320</v>
      </c>
      <c r="B1188" s="52" t="s">
        <v>1173</v>
      </c>
      <c r="C1188" s="53" t="s">
        <v>19</v>
      </c>
      <c r="D1188" s="1">
        <v>0.8</v>
      </c>
      <c r="E1188" s="54">
        <v>5.76</v>
      </c>
      <c r="F1188" s="1">
        <v>6.56</v>
      </c>
    </row>
    <row r="1189" spans="1:6" ht="9.75" customHeight="1">
      <c r="A1189" s="52">
        <v>81321</v>
      </c>
      <c r="B1189" s="52" t="s">
        <v>1174</v>
      </c>
      <c r="C1189" s="53" t="s">
        <v>19</v>
      </c>
      <c r="D1189" s="1">
        <v>0.88</v>
      </c>
      <c r="E1189" s="54">
        <v>5.76</v>
      </c>
      <c r="F1189" s="1">
        <v>6.64</v>
      </c>
    </row>
    <row r="1190" spans="1:6" ht="9.75" customHeight="1">
      <c r="A1190" s="52">
        <v>81322</v>
      </c>
      <c r="B1190" s="52" t="s">
        <v>1175</v>
      </c>
      <c r="C1190" s="53" t="s">
        <v>19</v>
      </c>
      <c r="D1190" s="1">
        <v>2.16</v>
      </c>
      <c r="E1190" s="54">
        <v>5.76</v>
      </c>
      <c r="F1190" s="1">
        <v>7.92</v>
      </c>
    </row>
    <row r="1191" spans="1:6" ht="9.75" customHeight="1">
      <c r="A1191" s="52">
        <v>81323</v>
      </c>
      <c r="B1191" s="52" t="s">
        <v>1176</v>
      </c>
      <c r="C1191" s="53" t="s">
        <v>19</v>
      </c>
      <c r="D1191" s="1">
        <v>6.85</v>
      </c>
      <c r="E1191" s="54">
        <v>8.9600000000000009</v>
      </c>
      <c r="F1191" s="2">
        <v>15.81</v>
      </c>
    </row>
    <row r="1192" spans="1:6" ht="9.75" customHeight="1">
      <c r="A1192" s="52">
        <v>81324</v>
      </c>
      <c r="B1192" s="52" t="s">
        <v>1177</v>
      </c>
      <c r="C1192" s="53" t="s">
        <v>19</v>
      </c>
      <c r="D1192" s="1">
        <v>5.8</v>
      </c>
      <c r="E1192" s="54">
        <v>8.9600000000000009</v>
      </c>
      <c r="F1192" s="2">
        <v>14.76</v>
      </c>
    </row>
    <row r="1193" spans="1:6" ht="9.75" customHeight="1">
      <c r="A1193" s="52">
        <v>81325</v>
      </c>
      <c r="B1193" s="52" t="s">
        <v>1178</v>
      </c>
      <c r="C1193" s="53" t="s">
        <v>19</v>
      </c>
      <c r="D1193" s="2">
        <v>25.09</v>
      </c>
      <c r="E1193" s="54">
        <v>8.9600000000000009</v>
      </c>
      <c r="F1193" s="2">
        <v>34.049999999999997</v>
      </c>
    </row>
    <row r="1194" spans="1:6" ht="9.75" customHeight="1">
      <c r="A1194" s="52">
        <v>81326</v>
      </c>
      <c r="B1194" s="52" t="s">
        <v>1179</v>
      </c>
      <c r="C1194" s="53" t="s">
        <v>19</v>
      </c>
      <c r="D1194" s="3">
        <v>106.64</v>
      </c>
      <c r="E1194" s="55">
        <v>11.84</v>
      </c>
      <c r="F1194" s="3">
        <v>118.48</v>
      </c>
    </row>
    <row r="1195" spans="1:6" ht="9.75" customHeight="1">
      <c r="A1195" s="52">
        <v>81327</v>
      </c>
      <c r="B1195" s="52" t="s">
        <v>1180</v>
      </c>
      <c r="C1195" s="53" t="s">
        <v>19</v>
      </c>
      <c r="D1195" s="3">
        <v>129.13</v>
      </c>
      <c r="E1195" s="55">
        <v>11.84</v>
      </c>
      <c r="F1195" s="3">
        <v>140.97</v>
      </c>
    </row>
    <row r="1196" spans="1:6" ht="9.75" customHeight="1">
      <c r="A1196" s="52">
        <v>81328</v>
      </c>
      <c r="B1196" s="52" t="s">
        <v>1181</v>
      </c>
      <c r="C1196" s="53" t="s">
        <v>19</v>
      </c>
      <c r="D1196" s="3">
        <v>194.4</v>
      </c>
      <c r="E1196" s="55">
        <v>14.39</v>
      </c>
      <c r="F1196" s="3">
        <v>208.79</v>
      </c>
    </row>
    <row r="1197" spans="1:6" ht="9.75" customHeight="1">
      <c r="A1197" s="52">
        <v>81340</v>
      </c>
      <c r="B1197" s="52" t="s">
        <v>1182</v>
      </c>
      <c r="C1197" s="53" t="s">
        <v>19</v>
      </c>
      <c r="D1197" s="1">
        <v>4.96</v>
      </c>
      <c r="E1197" s="54">
        <v>5.76</v>
      </c>
      <c r="F1197" s="2">
        <v>10.72</v>
      </c>
    </row>
    <row r="1198" spans="1:6" ht="9.75" customHeight="1">
      <c r="A1198" s="52">
        <v>81341</v>
      </c>
      <c r="B1198" s="52" t="s">
        <v>1183</v>
      </c>
      <c r="C1198" s="53" t="s">
        <v>19</v>
      </c>
      <c r="D1198" s="1">
        <v>2.57</v>
      </c>
      <c r="E1198" s="54">
        <v>7.04</v>
      </c>
      <c r="F1198" s="1">
        <v>9.61</v>
      </c>
    </row>
    <row r="1199" spans="1:6" ht="9.75" customHeight="1">
      <c r="A1199" s="52">
        <v>81342</v>
      </c>
      <c r="B1199" s="52" t="s">
        <v>1184</v>
      </c>
      <c r="C1199" s="53" t="s">
        <v>19</v>
      </c>
      <c r="D1199" s="1">
        <v>3.77</v>
      </c>
      <c r="E1199" s="54">
        <v>7.04</v>
      </c>
      <c r="F1199" s="2">
        <v>10.81</v>
      </c>
    </row>
    <row r="1200" spans="1:6" ht="9.75" customHeight="1">
      <c r="A1200" s="52">
        <v>81343</v>
      </c>
      <c r="B1200" s="52" t="s">
        <v>1185</v>
      </c>
      <c r="C1200" s="53" t="s">
        <v>19</v>
      </c>
      <c r="D1200" s="1">
        <v>6.54</v>
      </c>
      <c r="E1200" s="54">
        <v>7.04</v>
      </c>
      <c r="F1200" s="2">
        <v>13.58</v>
      </c>
    </row>
    <row r="1201" spans="1:6" ht="9.75" customHeight="1">
      <c r="A1201" s="52">
        <v>81350</v>
      </c>
      <c r="B1201" s="52" t="s">
        <v>1186</v>
      </c>
      <c r="C1201" s="53" t="s">
        <v>19</v>
      </c>
      <c r="D1201" s="1">
        <v>2.83</v>
      </c>
      <c r="E1201" s="54">
        <v>6.39</v>
      </c>
      <c r="F1201" s="1">
        <v>9.2200000000000006</v>
      </c>
    </row>
    <row r="1202" spans="1:6" ht="9.75" customHeight="1">
      <c r="A1202" s="52">
        <v>81351</v>
      </c>
      <c r="B1202" s="52" t="s">
        <v>1187</v>
      </c>
      <c r="C1202" s="53" t="s">
        <v>19</v>
      </c>
      <c r="D1202" s="1">
        <v>4.53</v>
      </c>
      <c r="E1202" s="54">
        <v>6.39</v>
      </c>
      <c r="F1202" s="2">
        <v>10.92</v>
      </c>
    </row>
    <row r="1203" spans="1:6" ht="9.75" customHeight="1">
      <c r="A1203" s="52">
        <v>81360</v>
      </c>
      <c r="B1203" s="52" t="s">
        <v>1188</v>
      </c>
      <c r="C1203" s="53" t="s">
        <v>19</v>
      </c>
      <c r="D1203" s="1">
        <v>7.67</v>
      </c>
      <c r="E1203" s="54">
        <v>3.65</v>
      </c>
      <c r="F1203" s="2">
        <v>11.32</v>
      </c>
    </row>
    <row r="1204" spans="1:6" ht="9.75" customHeight="1">
      <c r="A1204" s="52">
        <v>81361</v>
      </c>
      <c r="B1204" s="52" t="s">
        <v>1189</v>
      </c>
      <c r="C1204" s="53" t="s">
        <v>19</v>
      </c>
      <c r="D1204" s="1">
        <v>3.22</v>
      </c>
      <c r="E1204" s="54">
        <v>6.39</v>
      </c>
      <c r="F1204" s="1">
        <v>9.61</v>
      </c>
    </row>
    <row r="1205" spans="1:6" ht="9.75" customHeight="1">
      <c r="A1205" s="52">
        <v>81368</v>
      </c>
      <c r="B1205" s="52" t="s">
        <v>1190</v>
      </c>
      <c r="C1205" s="53" t="s">
        <v>19</v>
      </c>
      <c r="D1205" s="1">
        <v>6.22</v>
      </c>
      <c r="E1205" s="54">
        <v>3.62</v>
      </c>
      <c r="F1205" s="1">
        <v>9.84</v>
      </c>
    </row>
    <row r="1206" spans="1:6" ht="9.75" customHeight="1">
      <c r="A1206" s="52">
        <v>81369</v>
      </c>
      <c r="B1206" s="52" t="s">
        <v>1191</v>
      </c>
      <c r="C1206" s="53" t="s">
        <v>19</v>
      </c>
      <c r="D1206" s="1">
        <v>6.78</v>
      </c>
      <c r="E1206" s="54">
        <v>3.65</v>
      </c>
      <c r="F1206" s="2">
        <v>10.43</v>
      </c>
    </row>
    <row r="1207" spans="1:6" ht="9.75" customHeight="1">
      <c r="A1207" s="52">
        <v>81375</v>
      </c>
      <c r="B1207" s="52" t="s">
        <v>1192</v>
      </c>
      <c r="C1207" s="53" t="s">
        <v>19</v>
      </c>
      <c r="D1207" s="2">
        <v>17.54</v>
      </c>
      <c r="E1207" s="54">
        <v>7.04</v>
      </c>
      <c r="F1207" s="2">
        <v>24.58</v>
      </c>
    </row>
    <row r="1208" spans="1:6" ht="9.75" customHeight="1">
      <c r="A1208" s="52">
        <v>81376</v>
      </c>
      <c r="B1208" s="52" t="s">
        <v>1193</v>
      </c>
      <c r="C1208" s="53" t="s">
        <v>19</v>
      </c>
      <c r="D1208" s="1">
        <v>3.3</v>
      </c>
      <c r="E1208" s="54">
        <v>5.76</v>
      </c>
      <c r="F1208" s="1">
        <v>9.06</v>
      </c>
    </row>
    <row r="1209" spans="1:6" ht="9.75" customHeight="1">
      <c r="A1209" s="52">
        <v>81380</v>
      </c>
      <c r="B1209" s="52" t="s">
        <v>1194</v>
      </c>
      <c r="C1209" s="53" t="s">
        <v>19</v>
      </c>
      <c r="D1209" s="2">
        <v>11.96</v>
      </c>
      <c r="E1209" s="54">
        <v>7.04</v>
      </c>
      <c r="F1209" s="2">
        <v>19</v>
      </c>
    </row>
    <row r="1210" spans="1:6" ht="9.75" customHeight="1">
      <c r="A1210" s="52">
        <v>81381</v>
      </c>
      <c r="B1210" s="52" t="s">
        <v>1195</v>
      </c>
      <c r="C1210" s="53" t="s">
        <v>19</v>
      </c>
      <c r="D1210" s="2">
        <v>17.29</v>
      </c>
      <c r="E1210" s="54">
        <v>7.04</v>
      </c>
      <c r="F1210" s="2">
        <v>24.33</v>
      </c>
    </row>
    <row r="1211" spans="1:6" ht="9.75" customHeight="1">
      <c r="A1211" s="52">
        <v>81400</v>
      </c>
      <c r="B1211" s="52" t="s">
        <v>1196</v>
      </c>
      <c r="C1211" s="53"/>
      <c r="D1211" s="1">
        <v>0</v>
      </c>
      <c r="E1211" s="54">
        <v>0</v>
      </c>
      <c r="F1211" s="1">
        <v>0</v>
      </c>
    </row>
    <row r="1212" spans="1:6" ht="9.75" customHeight="1">
      <c r="A1212" s="52">
        <v>81401</v>
      </c>
      <c r="B1212" s="52" t="s">
        <v>2092</v>
      </c>
      <c r="C1212" s="53" t="s">
        <v>19</v>
      </c>
      <c r="D1212" s="1">
        <v>0.9</v>
      </c>
      <c r="E1212" s="54">
        <v>6.08</v>
      </c>
      <c r="F1212" s="1">
        <v>6.98</v>
      </c>
    </row>
    <row r="1213" spans="1:6" ht="9.75" customHeight="1">
      <c r="A1213" s="52">
        <v>81402</v>
      </c>
      <c r="B1213" s="52" t="s">
        <v>2093</v>
      </c>
      <c r="C1213" s="53" t="s">
        <v>19</v>
      </c>
      <c r="D1213" s="1">
        <v>1.36</v>
      </c>
      <c r="E1213" s="54">
        <v>6.08</v>
      </c>
      <c r="F1213" s="1">
        <v>7.44</v>
      </c>
    </row>
    <row r="1214" spans="1:6" ht="9.75" customHeight="1">
      <c r="A1214" s="52">
        <v>81403</v>
      </c>
      <c r="B1214" s="52" t="s">
        <v>2094</v>
      </c>
      <c r="C1214" s="53" t="s">
        <v>19</v>
      </c>
      <c r="D1214" s="1">
        <v>4.49</v>
      </c>
      <c r="E1214" s="54">
        <v>6.08</v>
      </c>
      <c r="F1214" s="2">
        <v>10.57</v>
      </c>
    </row>
    <row r="1215" spans="1:6" ht="9.75" customHeight="1">
      <c r="A1215" s="52">
        <v>81404</v>
      </c>
      <c r="B1215" s="52" t="s">
        <v>2095</v>
      </c>
      <c r="C1215" s="53" t="s">
        <v>19</v>
      </c>
      <c r="D1215" s="2">
        <v>10.87</v>
      </c>
      <c r="E1215" s="54">
        <v>9.6</v>
      </c>
      <c r="F1215" s="2">
        <v>20.47</v>
      </c>
    </row>
    <row r="1216" spans="1:6" ht="9.75" customHeight="1">
      <c r="A1216" s="52">
        <v>81405</v>
      </c>
      <c r="B1216" s="52" t="s">
        <v>2096</v>
      </c>
      <c r="C1216" s="53" t="s">
        <v>19</v>
      </c>
      <c r="D1216" s="2">
        <v>11.05</v>
      </c>
      <c r="E1216" s="54">
        <v>9.6</v>
      </c>
      <c r="F1216" s="2">
        <v>20.65</v>
      </c>
    </row>
    <row r="1217" spans="1:6" ht="9.75" customHeight="1">
      <c r="A1217" s="52">
        <v>81406</v>
      </c>
      <c r="B1217" s="52" t="s">
        <v>2097</v>
      </c>
      <c r="C1217" s="53" t="s">
        <v>19</v>
      </c>
      <c r="D1217" s="2">
        <v>28.68</v>
      </c>
      <c r="E1217" s="54">
        <v>9.6</v>
      </c>
      <c r="F1217" s="2">
        <v>38.28</v>
      </c>
    </row>
    <row r="1218" spans="1:6" ht="9.75" customHeight="1">
      <c r="A1218" s="52">
        <v>81407</v>
      </c>
      <c r="B1218" s="52" t="s">
        <v>2098</v>
      </c>
      <c r="C1218" s="53" t="s">
        <v>19</v>
      </c>
      <c r="D1218" s="2">
        <v>62.86</v>
      </c>
      <c r="E1218" s="55">
        <v>14.39</v>
      </c>
      <c r="F1218" s="2">
        <v>77.25</v>
      </c>
    </row>
    <row r="1219" spans="1:6" ht="9.75" customHeight="1">
      <c r="A1219" s="52">
        <v>81408</v>
      </c>
      <c r="B1219" s="52" t="s">
        <v>2099</v>
      </c>
      <c r="C1219" s="53" t="s">
        <v>19</v>
      </c>
      <c r="D1219" s="2">
        <v>85.42</v>
      </c>
      <c r="E1219" s="55">
        <v>14.39</v>
      </c>
      <c r="F1219" s="2">
        <v>99.81</v>
      </c>
    </row>
    <row r="1220" spans="1:6" ht="9.75" customHeight="1">
      <c r="A1220" s="52">
        <v>81409</v>
      </c>
      <c r="B1220" s="52" t="s">
        <v>2100</v>
      </c>
      <c r="C1220" s="53" t="s">
        <v>19</v>
      </c>
      <c r="D1220" s="3">
        <v>141.52000000000001</v>
      </c>
      <c r="E1220" s="55">
        <v>17.600000000000001</v>
      </c>
      <c r="F1220" s="3">
        <v>159.12</v>
      </c>
    </row>
    <row r="1221" spans="1:6" ht="9.75" customHeight="1">
      <c r="A1221" s="52">
        <v>81420</v>
      </c>
      <c r="B1221" s="52" t="s">
        <v>1206</v>
      </c>
      <c r="C1221" s="53" t="s">
        <v>19</v>
      </c>
      <c r="D1221" s="1">
        <v>3.04</v>
      </c>
      <c r="E1221" s="54">
        <v>6.08</v>
      </c>
      <c r="F1221" s="1">
        <v>9.1199999999999992</v>
      </c>
    </row>
    <row r="1222" spans="1:6" ht="9.75" customHeight="1">
      <c r="A1222" s="52">
        <v>81421</v>
      </c>
      <c r="B1222" s="52" t="s">
        <v>1207</v>
      </c>
      <c r="C1222" s="53" t="s">
        <v>19</v>
      </c>
      <c r="D1222" s="1">
        <v>8.2100000000000009</v>
      </c>
      <c r="E1222" s="54">
        <v>6.08</v>
      </c>
      <c r="F1222" s="2">
        <v>14.29</v>
      </c>
    </row>
    <row r="1223" spans="1:6" ht="9.75" customHeight="1">
      <c r="A1223" s="52">
        <v>81422</v>
      </c>
      <c r="B1223" s="52" t="s">
        <v>1208</v>
      </c>
      <c r="C1223" s="53" t="s">
        <v>19</v>
      </c>
      <c r="D1223" s="2">
        <v>10.72</v>
      </c>
      <c r="E1223" s="54">
        <v>9.6</v>
      </c>
      <c r="F1223" s="2">
        <v>20.32</v>
      </c>
    </row>
    <row r="1224" spans="1:6" ht="9.75" customHeight="1">
      <c r="A1224" s="52">
        <v>81423</v>
      </c>
      <c r="B1224" s="52" t="s">
        <v>1209</v>
      </c>
      <c r="C1224" s="53" t="s">
        <v>19</v>
      </c>
      <c r="D1224" s="1">
        <v>9.0399999999999991</v>
      </c>
      <c r="E1224" s="54">
        <v>9.6</v>
      </c>
      <c r="F1224" s="2">
        <v>18.64</v>
      </c>
    </row>
    <row r="1225" spans="1:6" ht="9.75" customHeight="1">
      <c r="A1225" s="52">
        <v>81424</v>
      </c>
      <c r="B1225" s="52" t="s">
        <v>1210</v>
      </c>
      <c r="C1225" s="53" t="s">
        <v>19</v>
      </c>
      <c r="D1225" s="1">
        <v>9.6999999999999993</v>
      </c>
      <c r="E1225" s="54">
        <v>9.6</v>
      </c>
      <c r="F1225" s="2">
        <v>19.3</v>
      </c>
    </row>
    <row r="1226" spans="1:6" ht="9.75" customHeight="1">
      <c r="A1226" s="52">
        <v>81425</v>
      </c>
      <c r="B1226" s="52" t="s">
        <v>1211</v>
      </c>
      <c r="C1226" s="53" t="s">
        <v>19</v>
      </c>
      <c r="D1226" s="2">
        <v>15.75</v>
      </c>
      <c r="E1226" s="54">
        <v>9.6</v>
      </c>
      <c r="F1226" s="2">
        <v>25.35</v>
      </c>
    </row>
    <row r="1227" spans="1:6" ht="9.75" customHeight="1">
      <c r="A1227" s="52">
        <v>81426</v>
      </c>
      <c r="B1227" s="52" t="s">
        <v>1212</v>
      </c>
      <c r="C1227" s="53" t="s">
        <v>19</v>
      </c>
      <c r="D1227" s="2">
        <v>23.47</v>
      </c>
      <c r="E1227" s="54">
        <v>9.6</v>
      </c>
      <c r="F1227" s="2">
        <v>33.07</v>
      </c>
    </row>
    <row r="1228" spans="1:6" ht="9.75" customHeight="1">
      <c r="A1228" s="52">
        <v>81427</v>
      </c>
      <c r="B1228" s="52" t="s">
        <v>1213</v>
      </c>
      <c r="C1228" s="53" t="s">
        <v>19</v>
      </c>
      <c r="D1228" s="2">
        <v>58.02</v>
      </c>
      <c r="E1228" s="55">
        <v>14.39</v>
      </c>
      <c r="F1228" s="2">
        <v>72.41</v>
      </c>
    </row>
    <row r="1229" spans="1:6" ht="9.75" customHeight="1">
      <c r="A1229" s="52">
        <v>81428</v>
      </c>
      <c r="B1229" s="52" t="s">
        <v>1214</v>
      </c>
      <c r="C1229" s="53" t="s">
        <v>19</v>
      </c>
      <c r="D1229" s="2">
        <v>75.47</v>
      </c>
      <c r="E1229" s="55">
        <v>14.39</v>
      </c>
      <c r="F1229" s="2">
        <v>89.86</v>
      </c>
    </row>
    <row r="1230" spans="1:6" ht="9.75" customHeight="1">
      <c r="A1230" s="52">
        <v>81429</v>
      </c>
      <c r="B1230" s="52" t="s">
        <v>1215</v>
      </c>
      <c r="C1230" s="53" t="s">
        <v>19</v>
      </c>
      <c r="D1230" s="3">
        <v>183.49</v>
      </c>
      <c r="E1230" s="55">
        <v>17.600000000000001</v>
      </c>
      <c r="F1230" s="3">
        <v>201.09</v>
      </c>
    </row>
    <row r="1231" spans="1:6" ht="9.75" customHeight="1">
      <c r="A1231" s="52">
        <v>81439</v>
      </c>
      <c r="B1231" s="52" t="s">
        <v>1216</v>
      </c>
      <c r="C1231" s="53" t="s">
        <v>19</v>
      </c>
      <c r="D1231" s="2">
        <v>11.27</v>
      </c>
      <c r="E1231" s="54">
        <v>6.39</v>
      </c>
      <c r="F1231" s="2">
        <v>17.66</v>
      </c>
    </row>
    <row r="1232" spans="1:6" ht="9.75" customHeight="1">
      <c r="A1232" s="52">
        <v>81440</v>
      </c>
      <c r="B1232" s="52" t="s">
        <v>1217</v>
      </c>
      <c r="C1232" s="53" t="s">
        <v>19</v>
      </c>
      <c r="D1232" s="1">
        <v>4.25</v>
      </c>
      <c r="E1232" s="54">
        <v>6.39</v>
      </c>
      <c r="F1232" s="2">
        <v>10.64</v>
      </c>
    </row>
    <row r="1233" spans="1:6" ht="9.75" customHeight="1">
      <c r="A1233" s="52">
        <v>81441</v>
      </c>
      <c r="B1233" s="52" t="s">
        <v>1218</v>
      </c>
      <c r="C1233" s="53" t="s">
        <v>19</v>
      </c>
      <c r="D1233" s="1">
        <v>4.3</v>
      </c>
      <c r="E1233" s="54">
        <v>6.39</v>
      </c>
      <c r="F1233" s="2">
        <v>10.69</v>
      </c>
    </row>
    <row r="1234" spans="1:6" ht="9.75" customHeight="1">
      <c r="A1234" s="52">
        <v>81442</v>
      </c>
      <c r="B1234" s="52" t="s">
        <v>1219</v>
      </c>
      <c r="C1234" s="53" t="s">
        <v>19</v>
      </c>
      <c r="D1234" s="1">
        <v>6.41</v>
      </c>
      <c r="E1234" s="54">
        <v>6.39</v>
      </c>
      <c r="F1234" s="2">
        <v>12.8</v>
      </c>
    </row>
    <row r="1235" spans="1:6" ht="9.75" customHeight="1">
      <c r="A1235" s="52">
        <v>81443</v>
      </c>
      <c r="B1235" s="52" t="s">
        <v>1220</v>
      </c>
      <c r="C1235" s="53" t="s">
        <v>19</v>
      </c>
      <c r="D1235" s="2">
        <v>10.220000000000001</v>
      </c>
      <c r="E1235" s="54">
        <v>6.08</v>
      </c>
      <c r="F1235" s="2">
        <v>16.3</v>
      </c>
    </row>
    <row r="1236" spans="1:6" ht="9.75" customHeight="1">
      <c r="A1236" s="52">
        <v>81444</v>
      </c>
      <c r="B1236" s="52" t="s">
        <v>1221</v>
      </c>
      <c r="C1236" s="53" t="s">
        <v>19</v>
      </c>
      <c r="D1236" s="2">
        <v>12.97</v>
      </c>
      <c r="E1236" s="54">
        <v>6.08</v>
      </c>
      <c r="F1236" s="2">
        <v>19.05</v>
      </c>
    </row>
    <row r="1237" spans="1:6" ht="9.75" customHeight="1">
      <c r="A1237" s="52">
        <v>81445</v>
      </c>
      <c r="B1237" s="52" t="s">
        <v>1222</v>
      </c>
      <c r="C1237" s="53" t="s">
        <v>19</v>
      </c>
      <c r="D1237" s="2">
        <v>11.49</v>
      </c>
      <c r="E1237" s="54">
        <v>6.08</v>
      </c>
      <c r="F1237" s="2">
        <v>17.57</v>
      </c>
    </row>
    <row r="1238" spans="1:6" ht="9.75" customHeight="1">
      <c r="A1238" s="52">
        <v>81460</v>
      </c>
      <c r="B1238" s="52" t="s">
        <v>2101</v>
      </c>
      <c r="C1238" s="53"/>
      <c r="D1238" s="1">
        <v>0</v>
      </c>
      <c r="E1238" s="54">
        <v>0</v>
      </c>
      <c r="F1238" s="1">
        <v>0</v>
      </c>
    </row>
    <row r="1239" spans="1:6" ht="9.75" customHeight="1">
      <c r="A1239" s="52">
        <v>81461</v>
      </c>
      <c r="B1239" s="52" t="s">
        <v>1224</v>
      </c>
      <c r="C1239" s="53" t="s">
        <v>19</v>
      </c>
      <c r="D1239" s="1">
        <v>8.1300000000000008</v>
      </c>
      <c r="E1239" s="54">
        <v>2.87</v>
      </c>
      <c r="F1239" s="2">
        <v>11</v>
      </c>
    </row>
    <row r="1240" spans="1:6" ht="9.75" customHeight="1">
      <c r="A1240" s="52">
        <v>81462</v>
      </c>
      <c r="B1240" s="52" t="s">
        <v>1225</v>
      </c>
      <c r="C1240" s="53" t="s">
        <v>19</v>
      </c>
      <c r="D1240" s="1">
        <v>9.57</v>
      </c>
      <c r="E1240" s="54">
        <v>2.87</v>
      </c>
      <c r="F1240" s="2">
        <v>12.44</v>
      </c>
    </row>
    <row r="1241" spans="1:6" ht="9.75" customHeight="1">
      <c r="A1241" s="52">
        <v>81463</v>
      </c>
      <c r="B1241" s="52" t="s">
        <v>1226</v>
      </c>
      <c r="C1241" s="53" t="s">
        <v>19</v>
      </c>
      <c r="D1241" s="2">
        <v>17.96</v>
      </c>
      <c r="E1241" s="54">
        <v>2.87</v>
      </c>
      <c r="F1241" s="2">
        <v>20.83</v>
      </c>
    </row>
    <row r="1242" spans="1:6" ht="9.75" customHeight="1">
      <c r="A1242" s="52">
        <v>81464</v>
      </c>
      <c r="B1242" s="52" t="s">
        <v>1227</v>
      </c>
      <c r="C1242" s="53" t="s">
        <v>19</v>
      </c>
      <c r="D1242" s="2">
        <v>25.71</v>
      </c>
      <c r="E1242" s="54">
        <v>4.4800000000000004</v>
      </c>
      <c r="F1242" s="2">
        <v>30.19</v>
      </c>
    </row>
    <row r="1243" spans="1:6" ht="9.75" customHeight="1">
      <c r="A1243" s="52">
        <v>81465</v>
      </c>
      <c r="B1243" s="52" t="s">
        <v>1228</v>
      </c>
      <c r="C1243" s="53" t="s">
        <v>19</v>
      </c>
      <c r="D1243" s="2">
        <v>26.27</v>
      </c>
      <c r="E1243" s="54">
        <v>4.4800000000000004</v>
      </c>
      <c r="F1243" s="2">
        <v>30.75</v>
      </c>
    </row>
    <row r="1244" spans="1:6" ht="9.75" customHeight="1">
      <c r="A1244" s="52">
        <v>81466</v>
      </c>
      <c r="B1244" s="52" t="s">
        <v>1229</v>
      </c>
      <c r="C1244" s="53" t="s">
        <v>19</v>
      </c>
      <c r="D1244" s="2">
        <v>85.7</v>
      </c>
      <c r="E1244" s="54">
        <v>4.4800000000000004</v>
      </c>
      <c r="F1244" s="2">
        <v>90.18</v>
      </c>
    </row>
    <row r="1245" spans="1:6" ht="9.75" customHeight="1">
      <c r="A1245" s="52">
        <v>81467</v>
      </c>
      <c r="B1245" s="52" t="s">
        <v>1230</v>
      </c>
      <c r="C1245" s="53" t="s">
        <v>19</v>
      </c>
      <c r="D1245" s="3">
        <v>160.36000000000001</v>
      </c>
      <c r="E1245" s="54">
        <v>6.08</v>
      </c>
      <c r="F1245" s="3">
        <v>166.44</v>
      </c>
    </row>
    <row r="1246" spans="1:6" ht="9.75" customHeight="1">
      <c r="A1246" s="52">
        <v>81500</v>
      </c>
      <c r="B1246" s="52" t="s">
        <v>1231</v>
      </c>
      <c r="C1246" s="53"/>
      <c r="D1246" s="1">
        <v>0</v>
      </c>
      <c r="E1246" s="54">
        <v>0</v>
      </c>
      <c r="F1246" s="1">
        <v>0</v>
      </c>
    </row>
    <row r="1247" spans="1:6" ht="9.75" customHeight="1">
      <c r="A1247" s="52">
        <v>81501</v>
      </c>
      <c r="B1247" s="52" t="s">
        <v>1232</v>
      </c>
      <c r="C1247" s="53" t="s">
        <v>19</v>
      </c>
      <c r="D1247" s="2">
        <v>66.66</v>
      </c>
      <c r="E1247" s="54">
        <v>0</v>
      </c>
      <c r="F1247" s="2">
        <v>66.66</v>
      </c>
    </row>
    <row r="1248" spans="1:6" ht="9.75" customHeight="1">
      <c r="A1248" s="52">
        <v>81502</v>
      </c>
      <c r="B1248" s="52" t="s">
        <v>1233</v>
      </c>
      <c r="C1248" s="53" t="s">
        <v>19</v>
      </c>
      <c r="D1248" s="1">
        <v>9.23</v>
      </c>
      <c r="E1248" s="54">
        <v>0</v>
      </c>
      <c r="F1248" s="1">
        <v>9.23</v>
      </c>
    </row>
    <row r="1249" spans="1:6" ht="9.75" customHeight="1">
      <c r="A1249" s="52">
        <v>81503</v>
      </c>
      <c r="B1249" s="52" t="s">
        <v>1234</v>
      </c>
      <c r="C1249" s="53" t="s">
        <v>19</v>
      </c>
      <c r="D1249" s="2">
        <v>26.73</v>
      </c>
      <c r="E1249" s="54">
        <v>0</v>
      </c>
      <c r="F1249" s="2">
        <v>26.73</v>
      </c>
    </row>
    <row r="1250" spans="1:6" ht="9.75" customHeight="1">
      <c r="A1250" s="52">
        <v>81504</v>
      </c>
      <c r="B1250" s="52" t="s">
        <v>1235</v>
      </c>
      <c r="C1250" s="53" t="s">
        <v>19</v>
      </c>
      <c r="D1250" s="2">
        <v>58.8</v>
      </c>
      <c r="E1250" s="54">
        <v>0</v>
      </c>
      <c r="F1250" s="2">
        <v>58.8</v>
      </c>
    </row>
    <row r="1251" spans="1:6" ht="9.75" customHeight="1">
      <c r="A1251" s="52">
        <v>81535</v>
      </c>
      <c r="B1251" s="52" t="s">
        <v>1236</v>
      </c>
      <c r="C1251" s="53"/>
      <c r="D1251" s="1">
        <v>0</v>
      </c>
      <c r="E1251" s="54">
        <v>0</v>
      </c>
      <c r="F1251" s="1">
        <v>0</v>
      </c>
    </row>
    <row r="1252" spans="1:6" ht="9.75" customHeight="1">
      <c r="A1252" s="52">
        <v>81536</v>
      </c>
      <c r="B1252" s="52" t="s">
        <v>2102</v>
      </c>
      <c r="C1252" s="53" t="s">
        <v>19</v>
      </c>
      <c r="D1252" s="1">
        <v>2.66</v>
      </c>
      <c r="E1252" s="54">
        <v>5.76</v>
      </c>
      <c r="F1252" s="1">
        <v>8.42</v>
      </c>
    </row>
    <row r="1253" spans="1:6" ht="9.75" customHeight="1">
      <c r="A1253" s="52">
        <v>81537</v>
      </c>
      <c r="B1253" s="52" t="s">
        <v>2103</v>
      </c>
      <c r="C1253" s="53" t="s">
        <v>19</v>
      </c>
      <c r="D1253" s="1">
        <v>4.2300000000000004</v>
      </c>
      <c r="E1253" s="54">
        <v>5.76</v>
      </c>
      <c r="F1253" s="1">
        <v>9.99</v>
      </c>
    </row>
    <row r="1254" spans="1:6" ht="9.75" customHeight="1">
      <c r="A1254" s="52">
        <v>81538</v>
      </c>
      <c r="B1254" s="52" t="s">
        <v>2104</v>
      </c>
      <c r="C1254" s="53" t="s">
        <v>19</v>
      </c>
      <c r="D1254" s="1">
        <v>8.76</v>
      </c>
      <c r="E1254" s="54">
        <v>5.76</v>
      </c>
      <c r="F1254" s="2">
        <v>14.52</v>
      </c>
    </row>
    <row r="1255" spans="1:6" ht="9.75" customHeight="1">
      <c r="A1255" s="52">
        <v>81539</v>
      </c>
      <c r="B1255" s="52" t="s">
        <v>2105</v>
      </c>
      <c r="C1255" s="53" t="s">
        <v>19</v>
      </c>
      <c r="D1255" s="2">
        <v>15.95</v>
      </c>
      <c r="E1255" s="54">
        <v>8.9600000000000009</v>
      </c>
      <c r="F1255" s="2">
        <v>24.91</v>
      </c>
    </row>
    <row r="1256" spans="1:6" ht="9.75" customHeight="1">
      <c r="A1256" s="52">
        <v>81540</v>
      </c>
      <c r="B1256" s="52" t="s">
        <v>2106</v>
      </c>
      <c r="C1256" s="53" t="s">
        <v>19</v>
      </c>
      <c r="D1256" s="2">
        <v>16.420000000000002</v>
      </c>
      <c r="E1256" s="54">
        <v>8.9600000000000009</v>
      </c>
      <c r="F1256" s="2">
        <v>25.38</v>
      </c>
    </row>
    <row r="1257" spans="1:6" ht="9.75" customHeight="1">
      <c r="A1257" s="52">
        <v>81541</v>
      </c>
      <c r="B1257" s="52" t="s">
        <v>2107</v>
      </c>
      <c r="C1257" s="53" t="s">
        <v>19</v>
      </c>
      <c r="D1257" s="2">
        <v>36.1</v>
      </c>
      <c r="E1257" s="54">
        <v>8.9600000000000009</v>
      </c>
      <c r="F1257" s="2">
        <v>45.06</v>
      </c>
    </row>
    <row r="1258" spans="1:6" ht="9.75" customHeight="1">
      <c r="A1258" s="52">
        <v>81550</v>
      </c>
      <c r="B1258" s="52" t="s">
        <v>1243</v>
      </c>
      <c r="C1258" s="53" t="s">
        <v>19</v>
      </c>
      <c r="D1258" s="2">
        <v>13.52</v>
      </c>
      <c r="E1258" s="54">
        <v>8.9600000000000009</v>
      </c>
      <c r="F1258" s="2">
        <v>22.48</v>
      </c>
    </row>
    <row r="1259" spans="1:6" ht="9.75" customHeight="1">
      <c r="A1259" s="52">
        <v>81551</v>
      </c>
      <c r="B1259" s="52" t="s">
        <v>1244</v>
      </c>
      <c r="C1259" s="53" t="s">
        <v>19</v>
      </c>
      <c r="D1259" s="2">
        <v>40.92</v>
      </c>
      <c r="E1259" s="55">
        <v>11.84</v>
      </c>
      <c r="F1259" s="2">
        <v>52.76</v>
      </c>
    </row>
    <row r="1260" spans="1:6" ht="9.75" customHeight="1">
      <c r="A1260" s="52">
        <v>81570</v>
      </c>
      <c r="B1260" s="52" t="s">
        <v>1245</v>
      </c>
      <c r="C1260" s="53"/>
      <c r="D1260" s="1">
        <v>0</v>
      </c>
      <c r="E1260" s="54">
        <v>0</v>
      </c>
      <c r="F1260" s="1">
        <v>0</v>
      </c>
    </row>
    <row r="1261" spans="1:6" ht="9.75" customHeight="1">
      <c r="A1261" s="52">
        <v>81571</v>
      </c>
      <c r="B1261" s="52" t="s">
        <v>1246</v>
      </c>
      <c r="C1261" s="53" t="s">
        <v>19</v>
      </c>
      <c r="D1261" s="1">
        <v>8.6999999999999993</v>
      </c>
      <c r="E1261" s="54">
        <v>8.32</v>
      </c>
      <c r="F1261" s="2">
        <v>17.02</v>
      </c>
    </row>
    <row r="1262" spans="1:6" ht="9.75" customHeight="1">
      <c r="A1262" s="52">
        <v>81572</v>
      </c>
      <c r="B1262" s="52" t="s">
        <v>1247</v>
      </c>
      <c r="C1262" s="53" t="s">
        <v>19</v>
      </c>
      <c r="D1262" s="2">
        <v>28.49</v>
      </c>
      <c r="E1262" s="55">
        <v>12.8</v>
      </c>
      <c r="F1262" s="2">
        <v>41.29</v>
      </c>
    </row>
    <row r="1263" spans="1:6" ht="9.75" customHeight="1">
      <c r="A1263" s="52">
        <v>81580</v>
      </c>
      <c r="B1263" s="52" t="s">
        <v>1248</v>
      </c>
      <c r="C1263" s="53" t="s">
        <v>228</v>
      </c>
      <c r="D1263" s="1">
        <v>0</v>
      </c>
      <c r="E1263" s="54">
        <v>0</v>
      </c>
      <c r="F1263" s="1">
        <v>0</v>
      </c>
    </row>
    <row r="1264" spans="1:6" ht="9.75" customHeight="1">
      <c r="A1264" s="52">
        <v>81581</v>
      </c>
      <c r="B1264" s="52" t="s">
        <v>1249</v>
      </c>
      <c r="C1264" s="53" t="s">
        <v>19</v>
      </c>
      <c r="D1264" s="1">
        <v>0.95</v>
      </c>
      <c r="E1264" s="54">
        <v>2.87</v>
      </c>
      <c r="F1264" s="1">
        <v>3.82</v>
      </c>
    </row>
    <row r="1265" spans="1:6" ht="9.75" customHeight="1">
      <c r="A1265" s="52">
        <v>81600</v>
      </c>
      <c r="B1265" s="52" t="s">
        <v>2108</v>
      </c>
      <c r="C1265" s="53"/>
      <c r="D1265" s="1">
        <v>0</v>
      </c>
      <c r="E1265" s="54">
        <v>0</v>
      </c>
      <c r="F1265" s="1">
        <v>0</v>
      </c>
    </row>
    <row r="1266" spans="1:6" ht="9.75" customHeight="1">
      <c r="A1266" s="52">
        <v>81601</v>
      </c>
      <c r="B1266" s="52" t="s">
        <v>1116</v>
      </c>
      <c r="C1266" s="53"/>
      <c r="D1266" s="1">
        <v>0</v>
      </c>
      <c r="E1266" s="54">
        <v>0</v>
      </c>
      <c r="F1266" s="1">
        <v>0</v>
      </c>
    </row>
    <row r="1267" spans="1:6" ht="9.75" customHeight="1">
      <c r="A1267" s="52">
        <v>81602</v>
      </c>
      <c r="B1267" s="52" t="s">
        <v>1251</v>
      </c>
      <c r="C1267" s="53" t="s">
        <v>19</v>
      </c>
      <c r="D1267" s="1">
        <v>2.23</v>
      </c>
      <c r="E1267" s="54">
        <v>4.4800000000000004</v>
      </c>
      <c r="F1267" s="1">
        <v>6.71</v>
      </c>
    </row>
    <row r="1268" spans="1:6" ht="9.75" customHeight="1">
      <c r="A1268" s="52">
        <v>81640</v>
      </c>
      <c r="B1268" s="52" t="s">
        <v>1147</v>
      </c>
      <c r="C1268" s="53"/>
      <c r="D1268" s="1">
        <v>0</v>
      </c>
      <c r="E1268" s="54">
        <v>0</v>
      </c>
      <c r="F1268" s="1">
        <v>0</v>
      </c>
    </row>
    <row r="1269" spans="1:6" ht="9.75" customHeight="1">
      <c r="A1269" s="52">
        <v>81641</v>
      </c>
      <c r="B1269" s="52" t="s">
        <v>1252</v>
      </c>
      <c r="C1269" s="53" t="s">
        <v>19</v>
      </c>
      <c r="D1269" s="1">
        <v>4.6500000000000004</v>
      </c>
      <c r="E1269" s="54">
        <v>2.2400000000000002</v>
      </c>
      <c r="F1269" s="1">
        <v>6.89</v>
      </c>
    </row>
    <row r="1270" spans="1:6" ht="9.75" customHeight="1">
      <c r="A1270" s="52">
        <v>81642</v>
      </c>
      <c r="B1270" s="52" t="s">
        <v>1253</v>
      </c>
      <c r="C1270" s="53" t="s">
        <v>19</v>
      </c>
      <c r="D1270" s="1">
        <v>7.43</v>
      </c>
      <c r="E1270" s="54">
        <v>2.87</v>
      </c>
      <c r="F1270" s="2">
        <v>10.3</v>
      </c>
    </row>
    <row r="1271" spans="1:6" ht="9.75" customHeight="1">
      <c r="A1271" s="52">
        <v>81643</v>
      </c>
      <c r="B1271" s="52" t="s">
        <v>1254</v>
      </c>
      <c r="C1271" s="53" t="s">
        <v>19</v>
      </c>
      <c r="D1271" s="2">
        <v>11.52</v>
      </c>
      <c r="E1271" s="54">
        <v>3.84</v>
      </c>
      <c r="F1271" s="2">
        <v>15.36</v>
      </c>
    </row>
    <row r="1272" spans="1:6" ht="9.75" customHeight="1">
      <c r="A1272" s="52">
        <v>81660</v>
      </c>
      <c r="B1272" s="52" t="s">
        <v>1997</v>
      </c>
      <c r="C1272" s="53"/>
      <c r="D1272" s="1">
        <v>0</v>
      </c>
      <c r="E1272" s="54">
        <v>0</v>
      </c>
      <c r="F1272" s="1">
        <v>0</v>
      </c>
    </row>
    <row r="1273" spans="1:6" ht="9.75" customHeight="1">
      <c r="A1273" s="52">
        <v>81661</v>
      </c>
      <c r="B1273" s="52" t="s">
        <v>1256</v>
      </c>
      <c r="C1273" s="53" t="s">
        <v>19</v>
      </c>
      <c r="D1273" s="2">
        <v>20.92</v>
      </c>
      <c r="E1273" s="54">
        <v>7.04</v>
      </c>
      <c r="F1273" s="2">
        <v>27.96</v>
      </c>
    </row>
    <row r="1274" spans="1:6" ht="9.75" customHeight="1">
      <c r="A1274" s="52">
        <v>81662</v>
      </c>
      <c r="B1274" s="52" t="s">
        <v>1257</v>
      </c>
      <c r="C1274" s="53" t="s">
        <v>19</v>
      </c>
      <c r="D1274" s="2">
        <v>22.17</v>
      </c>
      <c r="E1274" s="54">
        <v>7.04</v>
      </c>
      <c r="F1274" s="2">
        <v>29.21</v>
      </c>
    </row>
    <row r="1275" spans="1:6" ht="9.75" customHeight="1">
      <c r="A1275" s="52">
        <v>81663</v>
      </c>
      <c r="B1275" s="52" t="s">
        <v>1258</v>
      </c>
      <c r="C1275" s="53" t="s">
        <v>19</v>
      </c>
      <c r="D1275" s="2">
        <v>37.04</v>
      </c>
      <c r="E1275" s="54">
        <v>7.04</v>
      </c>
      <c r="F1275" s="2">
        <v>44.08</v>
      </c>
    </row>
    <row r="1276" spans="1:6" ht="9.75" customHeight="1">
      <c r="A1276" s="52">
        <v>81664</v>
      </c>
      <c r="B1276" s="52" t="s">
        <v>1259</v>
      </c>
      <c r="C1276" s="53" t="s">
        <v>19</v>
      </c>
      <c r="D1276" s="2">
        <v>45.77</v>
      </c>
      <c r="E1276" s="54">
        <v>7.04</v>
      </c>
      <c r="F1276" s="2">
        <v>52.81</v>
      </c>
    </row>
    <row r="1277" spans="1:6" ht="9.75" customHeight="1">
      <c r="A1277" s="52">
        <v>81665</v>
      </c>
      <c r="B1277" s="52" t="s">
        <v>1260</v>
      </c>
      <c r="C1277" s="53" t="s">
        <v>19</v>
      </c>
      <c r="D1277" s="2">
        <v>59.7</v>
      </c>
      <c r="E1277" s="54">
        <v>7.04</v>
      </c>
      <c r="F1277" s="2">
        <v>66.739999999999995</v>
      </c>
    </row>
    <row r="1278" spans="1:6" ht="9.75" customHeight="1">
      <c r="A1278" s="52">
        <v>81666</v>
      </c>
      <c r="B1278" s="52" t="s">
        <v>1261</v>
      </c>
      <c r="C1278" s="53" t="s">
        <v>19</v>
      </c>
      <c r="D1278" s="2">
        <v>64.41</v>
      </c>
      <c r="E1278" s="54">
        <v>7.04</v>
      </c>
      <c r="F1278" s="2">
        <v>71.45</v>
      </c>
    </row>
    <row r="1279" spans="1:6" ht="9.75" customHeight="1">
      <c r="A1279" s="52">
        <v>81679</v>
      </c>
      <c r="B1279" s="52" t="s">
        <v>1262</v>
      </c>
      <c r="C1279" s="53" t="s">
        <v>19</v>
      </c>
      <c r="D1279" s="1">
        <v>6.19</v>
      </c>
      <c r="E1279" s="54">
        <v>7.04</v>
      </c>
      <c r="F1279" s="2">
        <v>13.23</v>
      </c>
    </row>
    <row r="1280" spans="1:6" ht="9.75" customHeight="1">
      <c r="A1280" s="52">
        <v>81680</v>
      </c>
      <c r="B1280" s="52" t="s">
        <v>1263</v>
      </c>
      <c r="C1280" s="53" t="s">
        <v>19</v>
      </c>
      <c r="D1280" s="1">
        <v>8.44</v>
      </c>
      <c r="E1280" s="54">
        <v>7.04</v>
      </c>
      <c r="F1280" s="2">
        <v>15.48</v>
      </c>
    </row>
    <row r="1281" spans="1:6" ht="9.75" customHeight="1">
      <c r="A1281" s="52">
        <v>81681</v>
      </c>
      <c r="B1281" s="52" t="s">
        <v>1264</v>
      </c>
      <c r="C1281" s="53" t="s">
        <v>19</v>
      </c>
      <c r="D1281" s="1">
        <v>9.77</v>
      </c>
      <c r="E1281" s="54">
        <v>7.04</v>
      </c>
      <c r="F1281" s="2">
        <v>16.809999999999999</v>
      </c>
    </row>
    <row r="1282" spans="1:6" ht="9.75" customHeight="1">
      <c r="A1282" s="52">
        <v>81690</v>
      </c>
      <c r="B1282" s="52" t="s">
        <v>1265</v>
      </c>
      <c r="C1282" s="53" t="s">
        <v>19</v>
      </c>
      <c r="D1282" s="2">
        <v>11.24</v>
      </c>
      <c r="E1282" s="54">
        <v>7.04</v>
      </c>
      <c r="F1282" s="2">
        <v>18.28</v>
      </c>
    </row>
    <row r="1283" spans="1:6" ht="9.75" customHeight="1">
      <c r="A1283" s="52">
        <v>81691</v>
      </c>
      <c r="B1283" s="52" t="s">
        <v>1266</v>
      </c>
      <c r="C1283" s="53" t="s">
        <v>19</v>
      </c>
      <c r="D1283" s="2">
        <v>10</v>
      </c>
      <c r="E1283" s="54">
        <v>7.04</v>
      </c>
      <c r="F1283" s="2">
        <v>17.04</v>
      </c>
    </row>
    <row r="1284" spans="1:6" ht="9.75" customHeight="1">
      <c r="A1284" s="52">
        <v>81695</v>
      </c>
      <c r="B1284" s="52" t="s">
        <v>1267</v>
      </c>
      <c r="C1284" s="53" t="s">
        <v>138</v>
      </c>
      <c r="D1284" s="2">
        <v>15.49</v>
      </c>
      <c r="E1284" s="55">
        <v>16.63</v>
      </c>
      <c r="F1284" s="2">
        <v>32.119999999999997</v>
      </c>
    </row>
    <row r="1285" spans="1:6" ht="9.75" customHeight="1">
      <c r="A1285" s="52">
        <v>81696</v>
      </c>
      <c r="B1285" s="52" t="s">
        <v>1268</v>
      </c>
      <c r="C1285" s="53" t="s">
        <v>138</v>
      </c>
      <c r="D1285" s="2">
        <v>38.57</v>
      </c>
      <c r="E1285" s="55">
        <v>17.91</v>
      </c>
      <c r="F1285" s="2">
        <v>56.48</v>
      </c>
    </row>
    <row r="1286" spans="1:6" ht="9.75" customHeight="1">
      <c r="A1286" s="52">
        <v>81697</v>
      </c>
      <c r="B1286" s="52" t="s">
        <v>1269</v>
      </c>
      <c r="C1286" s="53" t="s">
        <v>138</v>
      </c>
      <c r="D1286" s="2">
        <v>79.12</v>
      </c>
      <c r="E1286" s="55">
        <v>19.190000000000001</v>
      </c>
      <c r="F1286" s="2">
        <v>98.31</v>
      </c>
    </row>
    <row r="1287" spans="1:6" ht="9.75" customHeight="1">
      <c r="A1287" s="52">
        <v>81700</v>
      </c>
      <c r="B1287" s="52" t="s">
        <v>1236</v>
      </c>
      <c r="C1287" s="53"/>
      <c r="D1287" s="1">
        <v>0</v>
      </c>
      <c r="E1287" s="54">
        <v>0</v>
      </c>
      <c r="F1287" s="1">
        <v>0</v>
      </c>
    </row>
    <row r="1288" spans="1:6" ht="9.75" customHeight="1">
      <c r="A1288" s="52">
        <v>81701</v>
      </c>
      <c r="B1288" s="52" t="s">
        <v>1270</v>
      </c>
      <c r="C1288" s="53" t="s">
        <v>19</v>
      </c>
      <c r="D1288" s="1">
        <v>5.01</v>
      </c>
      <c r="E1288" s="54">
        <v>8</v>
      </c>
      <c r="F1288" s="2">
        <v>13.01</v>
      </c>
    </row>
    <row r="1289" spans="1:6" ht="9.75" customHeight="1">
      <c r="A1289" s="52">
        <v>81702</v>
      </c>
      <c r="B1289" s="52" t="s">
        <v>1271</v>
      </c>
      <c r="C1289" s="53" t="s">
        <v>19</v>
      </c>
      <c r="D1289" s="2">
        <v>30.76</v>
      </c>
      <c r="E1289" s="55">
        <v>10.56</v>
      </c>
      <c r="F1289" s="2">
        <v>41.32</v>
      </c>
    </row>
    <row r="1290" spans="1:6" ht="9.75" customHeight="1">
      <c r="A1290" s="52">
        <v>81730</v>
      </c>
      <c r="B1290" s="52" t="s">
        <v>1272</v>
      </c>
      <c r="C1290" s="53" t="s">
        <v>19</v>
      </c>
      <c r="D1290" s="1">
        <v>5.84</v>
      </c>
      <c r="E1290" s="54">
        <v>8.9600000000000009</v>
      </c>
      <c r="F1290" s="2">
        <v>14.8</v>
      </c>
    </row>
    <row r="1291" spans="1:6" ht="9.75" customHeight="1">
      <c r="A1291" s="52">
        <v>81731</v>
      </c>
      <c r="B1291" s="52" t="s">
        <v>1273</v>
      </c>
      <c r="C1291" s="53" t="s">
        <v>19</v>
      </c>
      <c r="D1291" s="2">
        <v>11.56</v>
      </c>
      <c r="E1291" s="54">
        <v>8.9600000000000009</v>
      </c>
      <c r="F1291" s="2">
        <v>20.52</v>
      </c>
    </row>
    <row r="1292" spans="1:6" ht="9.75" customHeight="1">
      <c r="A1292" s="52">
        <v>81732</v>
      </c>
      <c r="B1292" s="52" t="s">
        <v>1274</v>
      </c>
      <c r="C1292" s="53" t="s">
        <v>19</v>
      </c>
      <c r="D1292" s="2">
        <v>23.95</v>
      </c>
      <c r="E1292" s="55">
        <v>11.52</v>
      </c>
      <c r="F1292" s="2">
        <v>35.47</v>
      </c>
    </row>
    <row r="1293" spans="1:6" ht="9.75" customHeight="1">
      <c r="A1293" s="52">
        <v>81733</v>
      </c>
      <c r="B1293" s="52" t="s">
        <v>1275</v>
      </c>
      <c r="C1293" s="53" t="s">
        <v>19</v>
      </c>
      <c r="D1293" s="2">
        <v>32.270000000000003</v>
      </c>
      <c r="E1293" s="55">
        <v>14.39</v>
      </c>
      <c r="F1293" s="2">
        <v>46.66</v>
      </c>
    </row>
    <row r="1294" spans="1:6" ht="9.75" customHeight="1">
      <c r="A1294" s="52">
        <v>81734</v>
      </c>
      <c r="B1294" s="52" t="s">
        <v>1276</v>
      </c>
      <c r="C1294" s="53" t="s">
        <v>19</v>
      </c>
      <c r="D1294" s="1">
        <v>5.59</v>
      </c>
      <c r="E1294" s="54">
        <v>8.9600000000000009</v>
      </c>
      <c r="F1294" s="2">
        <v>14.55</v>
      </c>
    </row>
    <row r="1295" spans="1:6" ht="9.75" customHeight="1">
      <c r="A1295" s="52">
        <v>81735</v>
      </c>
      <c r="B1295" s="52" t="s">
        <v>1277</v>
      </c>
      <c r="C1295" s="53" t="s">
        <v>19</v>
      </c>
      <c r="D1295" s="2">
        <v>12.9</v>
      </c>
      <c r="E1295" s="54">
        <v>8.9600000000000009</v>
      </c>
      <c r="F1295" s="2">
        <v>21.86</v>
      </c>
    </row>
    <row r="1296" spans="1:6" ht="9.75" customHeight="1">
      <c r="A1296" s="52">
        <v>81736</v>
      </c>
      <c r="B1296" s="52" t="s">
        <v>1278</v>
      </c>
      <c r="C1296" s="53" t="s">
        <v>19</v>
      </c>
      <c r="D1296" s="2">
        <v>30.21</v>
      </c>
      <c r="E1296" s="55">
        <v>11.52</v>
      </c>
      <c r="F1296" s="2">
        <v>41.73</v>
      </c>
    </row>
    <row r="1297" spans="1:6" ht="9.75" customHeight="1">
      <c r="A1297" s="52">
        <v>81737</v>
      </c>
      <c r="B1297" s="52" t="s">
        <v>1279</v>
      </c>
      <c r="C1297" s="53" t="s">
        <v>19</v>
      </c>
      <c r="D1297" s="2">
        <v>51.65</v>
      </c>
      <c r="E1297" s="55">
        <v>14.39</v>
      </c>
      <c r="F1297" s="2">
        <v>66.040000000000006</v>
      </c>
    </row>
    <row r="1298" spans="1:6" ht="9.75" customHeight="1">
      <c r="A1298" s="52">
        <v>81750</v>
      </c>
      <c r="B1298" s="52" t="s">
        <v>1280</v>
      </c>
      <c r="C1298" s="53"/>
      <c r="D1298" s="1">
        <v>0</v>
      </c>
      <c r="E1298" s="54">
        <v>0</v>
      </c>
      <c r="F1298" s="1">
        <v>0</v>
      </c>
    </row>
    <row r="1299" spans="1:6" ht="9.75" customHeight="1">
      <c r="A1299" s="52">
        <v>81751</v>
      </c>
      <c r="B1299" s="52" t="s">
        <v>1281</v>
      </c>
      <c r="C1299" s="53" t="s">
        <v>19</v>
      </c>
      <c r="D1299" s="2">
        <v>25.44</v>
      </c>
      <c r="E1299" s="54">
        <v>2.56</v>
      </c>
      <c r="F1299" s="2">
        <v>28</v>
      </c>
    </row>
    <row r="1300" spans="1:6" ht="9.75" customHeight="1">
      <c r="A1300" s="52">
        <v>81752</v>
      </c>
      <c r="B1300" s="52" t="s">
        <v>1282</v>
      </c>
      <c r="C1300" s="53" t="s">
        <v>19</v>
      </c>
      <c r="D1300" s="2">
        <v>51.19</v>
      </c>
      <c r="E1300" s="54">
        <v>2.56</v>
      </c>
      <c r="F1300" s="2">
        <v>53.75</v>
      </c>
    </row>
    <row r="1301" spans="1:6" ht="9.75" customHeight="1">
      <c r="A1301" s="52">
        <v>81760</v>
      </c>
      <c r="B1301" s="52" t="s">
        <v>1283</v>
      </c>
      <c r="C1301" s="53" t="s">
        <v>19</v>
      </c>
      <c r="D1301" s="2">
        <v>17.100000000000001</v>
      </c>
      <c r="E1301" s="54">
        <v>2.56</v>
      </c>
      <c r="F1301" s="2">
        <v>19.66</v>
      </c>
    </row>
    <row r="1302" spans="1:6" ht="9.75" customHeight="1">
      <c r="A1302" s="52">
        <v>81761</v>
      </c>
      <c r="B1302" s="52" t="s">
        <v>1284</v>
      </c>
      <c r="C1302" s="53" t="s">
        <v>19</v>
      </c>
      <c r="D1302" s="2">
        <v>34.39</v>
      </c>
      <c r="E1302" s="54">
        <v>2.56</v>
      </c>
      <c r="F1302" s="2">
        <v>36.950000000000003</v>
      </c>
    </row>
    <row r="1303" spans="1:6" ht="9.75" customHeight="1">
      <c r="A1303" s="52">
        <v>81770</v>
      </c>
      <c r="B1303" s="52" t="s">
        <v>1285</v>
      </c>
      <c r="C1303" s="53" t="s">
        <v>19</v>
      </c>
      <c r="D1303" s="1">
        <v>5.36</v>
      </c>
      <c r="E1303" s="54">
        <v>2.56</v>
      </c>
      <c r="F1303" s="1">
        <v>7.92</v>
      </c>
    </row>
    <row r="1304" spans="1:6" ht="9.75" customHeight="1">
      <c r="A1304" s="52">
        <v>81771</v>
      </c>
      <c r="B1304" s="52" t="s">
        <v>1286</v>
      </c>
      <c r="C1304" s="53" t="s">
        <v>19</v>
      </c>
      <c r="D1304" s="1">
        <v>9.43</v>
      </c>
      <c r="E1304" s="54">
        <v>2.56</v>
      </c>
      <c r="F1304" s="2">
        <v>11.99</v>
      </c>
    </row>
    <row r="1305" spans="1:6" ht="9.75" customHeight="1">
      <c r="A1305" s="52">
        <v>81778</v>
      </c>
      <c r="B1305" s="52" t="s">
        <v>1287</v>
      </c>
      <c r="C1305" s="53" t="s">
        <v>19</v>
      </c>
      <c r="D1305" s="2">
        <v>27.98</v>
      </c>
      <c r="E1305" s="54">
        <v>2.56</v>
      </c>
      <c r="F1305" s="2">
        <v>30.54</v>
      </c>
    </row>
    <row r="1306" spans="1:6" ht="9.75" customHeight="1">
      <c r="A1306" s="52">
        <v>81779</v>
      </c>
      <c r="B1306" s="52" t="s">
        <v>1288</v>
      </c>
      <c r="C1306" s="53" t="s">
        <v>19</v>
      </c>
      <c r="D1306" s="2">
        <v>15.97</v>
      </c>
      <c r="E1306" s="54">
        <v>2.56</v>
      </c>
      <c r="F1306" s="2">
        <v>18.53</v>
      </c>
    </row>
    <row r="1307" spans="1:6" ht="9.75" customHeight="1">
      <c r="A1307" s="52">
        <v>81783</v>
      </c>
      <c r="B1307" s="52" t="s">
        <v>1289</v>
      </c>
      <c r="C1307" s="53" t="s">
        <v>19</v>
      </c>
      <c r="D1307" s="2">
        <v>25.28</v>
      </c>
      <c r="E1307" s="54">
        <v>2.56</v>
      </c>
      <c r="F1307" s="2">
        <v>27.84</v>
      </c>
    </row>
    <row r="1308" spans="1:6" ht="9.75" customHeight="1">
      <c r="A1308" s="52">
        <v>81784</v>
      </c>
      <c r="B1308" s="52" t="s">
        <v>1290</v>
      </c>
      <c r="C1308" s="53" t="s">
        <v>19</v>
      </c>
      <c r="D1308" s="2">
        <v>44.13</v>
      </c>
      <c r="E1308" s="54">
        <v>2.56</v>
      </c>
      <c r="F1308" s="2">
        <v>46.69</v>
      </c>
    </row>
    <row r="1309" spans="1:6" ht="9.75" customHeight="1">
      <c r="A1309" s="52">
        <v>81785</v>
      </c>
      <c r="B1309" s="52" t="s">
        <v>1291</v>
      </c>
      <c r="C1309" s="53" t="s">
        <v>19</v>
      </c>
      <c r="D1309" s="2">
        <v>20.57</v>
      </c>
      <c r="E1309" s="54">
        <v>2.56</v>
      </c>
      <c r="F1309" s="2">
        <v>23.13</v>
      </c>
    </row>
    <row r="1310" spans="1:6" ht="9.75" customHeight="1">
      <c r="A1310" s="52">
        <v>81786</v>
      </c>
      <c r="B1310" s="52" t="s">
        <v>1292</v>
      </c>
      <c r="C1310" s="53" t="s">
        <v>19</v>
      </c>
      <c r="D1310" s="2">
        <v>20.57</v>
      </c>
      <c r="E1310" s="54">
        <v>2.56</v>
      </c>
      <c r="F1310" s="2">
        <v>23.13</v>
      </c>
    </row>
    <row r="1311" spans="1:6" ht="9.75" customHeight="1">
      <c r="A1311" s="52">
        <v>81790</v>
      </c>
      <c r="B1311" s="52" t="s">
        <v>1293</v>
      </c>
      <c r="C1311" s="53" t="s">
        <v>19</v>
      </c>
      <c r="D1311" s="1">
        <v>3.97</v>
      </c>
      <c r="E1311" s="54">
        <v>2.56</v>
      </c>
      <c r="F1311" s="1">
        <v>6.53</v>
      </c>
    </row>
    <row r="1312" spans="1:6" ht="9.75" customHeight="1">
      <c r="A1312" s="52">
        <v>81791</v>
      </c>
      <c r="B1312" s="52" t="s">
        <v>1294</v>
      </c>
      <c r="C1312" s="53" t="s">
        <v>19</v>
      </c>
      <c r="D1312" s="1">
        <v>6.33</v>
      </c>
      <c r="E1312" s="54">
        <v>2.56</v>
      </c>
      <c r="F1312" s="1">
        <v>8.89</v>
      </c>
    </row>
    <row r="1313" spans="1:6" ht="9.75" customHeight="1">
      <c r="A1313" s="52">
        <v>81792</v>
      </c>
      <c r="B1313" s="52" t="s">
        <v>1295</v>
      </c>
      <c r="C1313" s="53" t="s">
        <v>19</v>
      </c>
      <c r="D1313" s="2">
        <v>11.73</v>
      </c>
      <c r="E1313" s="54">
        <v>2.56</v>
      </c>
      <c r="F1313" s="2">
        <v>14.29</v>
      </c>
    </row>
    <row r="1314" spans="1:6" ht="9.75" customHeight="1">
      <c r="A1314" s="52">
        <v>81793</v>
      </c>
      <c r="B1314" s="52" t="s">
        <v>1296</v>
      </c>
      <c r="C1314" s="53" t="s">
        <v>19</v>
      </c>
      <c r="D1314" s="2">
        <v>24.91</v>
      </c>
      <c r="E1314" s="54">
        <v>2.56</v>
      </c>
      <c r="F1314" s="2">
        <v>27.47</v>
      </c>
    </row>
    <row r="1315" spans="1:6" ht="9.75" customHeight="1">
      <c r="A1315" s="52">
        <v>81810</v>
      </c>
      <c r="B1315" s="52" t="s">
        <v>1297</v>
      </c>
      <c r="C1315" s="53"/>
      <c r="D1315" s="1">
        <v>0</v>
      </c>
      <c r="E1315" s="54">
        <v>0</v>
      </c>
      <c r="F1315" s="1">
        <v>0</v>
      </c>
    </row>
    <row r="1316" spans="1:6" ht="9.75" customHeight="1">
      <c r="A1316" s="52">
        <v>81811</v>
      </c>
      <c r="B1316" s="52" t="s">
        <v>1298</v>
      </c>
      <c r="C1316" s="53" t="s">
        <v>19</v>
      </c>
      <c r="D1316" s="3">
        <v>132.68</v>
      </c>
      <c r="E1316" s="55">
        <v>16</v>
      </c>
      <c r="F1316" s="3">
        <v>148.68</v>
      </c>
    </row>
    <row r="1317" spans="1:6" ht="9.75" customHeight="1">
      <c r="A1317" s="52">
        <v>81815</v>
      </c>
      <c r="B1317" s="52" t="s">
        <v>1299</v>
      </c>
      <c r="C1317" s="53" t="s">
        <v>19</v>
      </c>
      <c r="D1317" s="3">
        <v>195.24</v>
      </c>
      <c r="E1317" s="56">
        <v>111.33</v>
      </c>
      <c r="F1317" s="3">
        <v>306.57</v>
      </c>
    </row>
    <row r="1318" spans="1:6" ht="9.75" customHeight="1">
      <c r="A1318" s="52">
        <v>81819</v>
      </c>
      <c r="B1318" s="52" t="s">
        <v>1300</v>
      </c>
      <c r="C1318" s="53" t="s">
        <v>19</v>
      </c>
      <c r="D1318" s="3">
        <v>529</v>
      </c>
      <c r="E1318" s="55">
        <v>16</v>
      </c>
      <c r="F1318" s="3">
        <v>545</v>
      </c>
    </row>
    <row r="1319" spans="1:6" ht="9.75" customHeight="1">
      <c r="A1319" s="52">
        <v>81822</v>
      </c>
      <c r="B1319" s="52" t="s">
        <v>2175</v>
      </c>
      <c r="C1319" s="53" t="s">
        <v>67</v>
      </c>
      <c r="D1319" s="3">
        <v>112.61</v>
      </c>
      <c r="E1319" s="56">
        <v>162.88999999999999</v>
      </c>
      <c r="F1319" s="3">
        <v>275.5</v>
      </c>
    </row>
    <row r="1320" spans="1:6" ht="9.75" customHeight="1">
      <c r="A1320" s="52">
        <v>81823</v>
      </c>
      <c r="B1320" s="52" t="s">
        <v>1302</v>
      </c>
      <c r="C1320" s="53" t="s">
        <v>19</v>
      </c>
      <c r="D1320" s="3">
        <v>231.13</v>
      </c>
      <c r="E1320" s="55">
        <v>21.07</v>
      </c>
      <c r="F1320" s="3">
        <v>252.2</v>
      </c>
    </row>
    <row r="1321" spans="1:6" ht="19.350000000000001" customHeight="1">
      <c r="A1321" s="52">
        <v>81824</v>
      </c>
      <c r="B1321" s="52" t="s">
        <v>2176</v>
      </c>
      <c r="C1321" s="53" t="s">
        <v>67</v>
      </c>
      <c r="D1321" s="3">
        <v>237.72</v>
      </c>
      <c r="E1321" s="56">
        <v>168.79</v>
      </c>
      <c r="F1321" s="3">
        <v>406.51</v>
      </c>
    </row>
    <row r="1322" spans="1:6" ht="9.75" customHeight="1">
      <c r="A1322" s="52">
        <v>81825</v>
      </c>
      <c r="B1322" s="52" t="s">
        <v>2177</v>
      </c>
      <c r="C1322" s="53" t="s">
        <v>19</v>
      </c>
      <c r="D1322" s="3">
        <v>160.06</v>
      </c>
      <c r="E1322" s="56">
        <v>232.81</v>
      </c>
      <c r="F1322" s="3">
        <v>392.87</v>
      </c>
    </row>
    <row r="1323" spans="1:6" ht="9.75" customHeight="1">
      <c r="A1323" s="52">
        <v>81826</v>
      </c>
      <c r="B1323" s="52" t="s">
        <v>1305</v>
      </c>
      <c r="C1323" s="53" t="s">
        <v>19</v>
      </c>
      <c r="D1323" s="2">
        <v>68.89</v>
      </c>
      <c r="E1323" s="55">
        <v>12.99</v>
      </c>
      <c r="F1323" s="2">
        <v>81.88</v>
      </c>
    </row>
    <row r="1324" spans="1:6" ht="9.75" customHeight="1">
      <c r="A1324" s="52">
        <v>81827</v>
      </c>
      <c r="B1324" s="52" t="s">
        <v>2178</v>
      </c>
      <c r="C1324" s="53" t="s">
        <v>19</v>
      </c>
      <c r="D1324" s="3">
        <v>152.58000000000001</v>
      </c>
      <c r="E1324" s="56">
        <v>212.35</v>
      </c>
      <c r="F1324" s="3">
        <v>364.93</v>
      </c>
    </row>
    <row r="1325" spans="1:6" ht="19.350000000000001" customHeight="1">
      <c r="A1325" s="52">
        <v>81828</v>
      </c>
      <c r="B1325" s="52" t="s">
        <v>2179</v>
      </c>
      <c r="C1325" s="53" t="s">
        <v>19</v>
      </c>
      <c r="D1325" s="3">
        <v>403.96</v>
      </c>
      <c r="E1325" s="56">
        <v>243.47</v>
      </c>
      <c r="F1325" s="3">
        <v>647.42999999999995</v>
      </c>
    </row>
    <row r="1326" spans="1:6" ht="9.75" customHeight="1">
      <c r="A1326" s="52">
        <v>81829</v>
      </c>
      <c r="B1326" s="52" t="s">
        <v>1308</v>
      </c>
      <c r="C1326" s="53" t="s">
        <v>11</v>
      </c>
      <c r="D1326" s="2">
        <v>85.06</v>
      </c>
      <c r="E1326" s="55">
        <v>16.05</v>
      </c>
      <c r="F1326" s="3">
        <v>101.11</v>
      </c>
    </row>
    <row r="1327" spans="1:6" ht="19.350000000000001" customHeight="1">
      <c r="A1327" s="52">
        <v>81830</v>
      </c>
      <c r="B1327" s="52" t="s">
        <v>1309</v>
      </c>
      <c r="C1327" s="53" t="s">
        <v>30</v>
      </c>
      <c r="D1327" s="3">
        <v>425.26</v>
      </c>
      <c r="E1327" s="56">
        <v>353.32</v>
      </c>
      <c r="F1327" s="3">
        <v>778.58</v>
      </c>
    </row>
    <row r="1328" spans="1:6" ht="19.350000000000001" customHeight="1">
      <c r="A1328" s="52">
        <v>81831</v>
      </c>
      <c r="B1328" s="52" t="s">
        <v>1310</v>
      </c>
      <c r="C1328" s="53" t="s">
        <v>11</v>
      </c>
      <c r="D1328" s="2">
        <v>58.5</v>
      </c>
      <c r="E1328" s="55">
        <v>74.760000000000005</v>
      </c>
      <c r="F1328" s="3">
        <v>133.26</v>
      </c>
    </row>
    <row r="1329" spans="1:6" ht="19.350000000000001" customHeight="1">
      <c r="A1329" s="52">
        <v>81832</v>
      </c>
      <c r="B1329" s="52" t="s">
        <v>1311</v>
      </c>
      <c r="C1329" s="53" t="s">
        <v>11</v>
      </c>
      <c r="D1329" s="3">
        <v>105.7</v>
      </c>
      <c r="E1329" s="56">
        <v>111.08</v>
      </c>
      <c r="F1329" s="3">
        <v>216.78</v>
      </c>
    </row>
    <row r="1330" spans="1:6" ht="9.75" customHeight="1">
      <c r="A1330" s="52">
        <v>81833</v>
      </c>
      <c r="B1330" s="52" t="s">
        <v>1312</v>
      </c>
      <c r="C1330" s="53" t="s">
        <v>30</v>
      </c>
      <c r="D1330" s="1">
        <v>0</v>
      </c>
      <c r="E1330" s="55">
        <v>39.08</v>
      </c>
      <c r="F1330" s="2">
        <v>39.08</v>
      </c>
    </row>
    <row r="1331" spans="1:6" ht="9.75" customHeight="1">
      <c r="A1331" s="52">
        <v>81834</v>
      </c>
      <c r="B1331" s="52" t="s">
        <v>1313</v>
      </c>
      <c r="C1331" s="53" t="s">
        <v>30</v>
      </c>
      <c r="D1331" s="3">
        <v>169.49</v>
      </c>
      <c r="E1331" s="55">
        <v>23.06</v>
      </c>
      <c r="F1331" s="3">
        <v>192.55</v>
      </c>
    </row>
    <row r="1332" spans="1:6" ht="9.75" customHeight="1">
      <c r="A1332" s="52">
        <v>81835</v>
      </c>
      <c r="B1332" s="52" t="s">
        <v>1314</v>
      </c>
      <c r="C1332" s="53" t="s">
        <v>11</v>
      </c>
      <c r="D1332" s="2">
        <v>75.83</v>
      </c>
      <c r="E1332" s="55">
        <v>14.3</v>
      </c>
      <c r="F1332" s="2">
        <v>90.13</v>
      </c>
    </row>
    <row r="1333" spans="1:6" ht="9.75" customHeight="1">
      <c r="A1333" s="52">
        <v>81840</v>
      </c>
      <c r="B1333" s="52" t="s">
        <v>1315</v>
      </c>
      <c r="C1333" s="53" t="s">
        <v>19</v>
      </c>
      <c r="D1333" s="3">
        <v>174.56</v>
      </c>
      <c r="E1333" s="55">
        <v>21.07</v>
      </c>
      <c r="F1333" s="3">
        <v>195.63</v>
      </c>
    </row>
    <row r="1334" spans="1:6" ht="9.75" customHeight="1">
      <c r="A1334" s="52">
        <v>81841</v>
      </c>
      <c r="B1334" s="52" t="s">
        <v>1316</v>
      </c>
      <c r="C1334" s="53" t="s">
        <v>19</v>
      </c>
      <c r="D1334" s="3">
        <v>300.25</v>
      </c>
      <c r="E1334" s="55">
        <v>46.21</v>
      </c>
      <c r="F1334" s="3">
        <v>346.46</v>
      </c>
    </row>
    <row r="1335" spans="1:6" ht="19.350000000000001" customHeight="1">
      <c r="A1335" s="52">
        <v>81842</v>
      </c>
      <c r="B1335" s="52" t="s">
        <v>1317</v>
      </c>
      <c r="C1335" s="53" t="s">
        <v>19</v>
      </c>
      <c r="D1335" s="3">
        <v>539.04</v>
      </c>
      <c r="E1335" s="55">
        <v>46.21</v>
      </c>
      <c r="F1335" s="3">
        <v>585.25</v>
      </c>
    </row>
    <row r="1336" spans="1:6" ht="19.350000000000001" customHeight="1">
      <c r="A1336" s="52">
        <v>81846</v>
      </c>
      <c r="B1336" s="52" t="s">
        <v>1318</v>
      </c>
      <c r="C1336" s="53" t="s">
        <v>67</v>
      </c>
      <c r="D1336" s="3">
        <v>337.02</v>
      </c>
      <c r="E1336" s="55">
        <v>28.15</v>
      </c>
      <c r="F1336" s="3">
        <v>365.17</v>
      </c>
    </row>
    <row r="1337" spans="1:6" ht="9.75" customHeight="1">
      <c r="A1337" s="52">
        <v>81850</v>
      </c>
      <c r="B1337" s="52" t="s">
        <v>1319</v>
      </c>
      <c r="C1337" s="53" t="s">
        <v>19</v>
      </c>
      <c r="D1337" s="3">
        <v>257.56</v>
      </c>
      <c r="E1337" s="56">
        <v>149.81</v>
      </c>
      <c r="F1337" s="3">
        <v>407.37</v>
      </c>
    </row>
    <row r="1338" spans="1:6" ht="9.75" customHeight="1">
      <c r="A1338" s="52">
        <v>81851</v>
      </c>
      <c r="B1338" s="52" t="s">
        <v>1320</v>
      </c>
      <c r="C1338" s="53" t="s">
        <v>19</v>
      </c>
      <c r="D1338" s="3">
        <v>367.24</v>
      </c>
      <c r="E1338" s="56">
        <v>212.53</v>
      </c>
      <c r="F1338" s="3">
        <v>579.77</v>
      </c>
    </row>
    <row r="1339" spans="1:6" ht="9.75" customHeight="1">
      <c r="A1339" s="52">
        <v>81852</v>
      </c>
      <c r="B1339" s="52" t="s">
        <v>1321</v>
      </c>
      <c r="C1339" s="53" t="s">
        <v>67</v>
      </c>
      <c r="D1339" s="3">
        <v>411.07</v>
      </c>
      <c r="E1339" s="56">
        <v>237.4</v>
      </c>
      <c r="F1339" s="3">
        <v>648.47</v>
      </c>
    </row>
    <row r="1340" spans="1:6" ht="9.75" customHeight="1">
      <c r="A1340" s="52">
        <v>81854</v>
      </c>
      <c r="B1340" s="52" t="s">
        <v>1322</v>
      </c>
      <c r="C1340" s="53" t="s">
        <v>67</v>
      </c>
      <c r="D1340" s="4">
        <v>1572.81</v>
      </c>
      <c r="E1340" s="56">
        <v>818.69</v>
      </c>
      <c r="F1340" s="4">
        <v>2391.5</v>
      </c>
    </row>
    <row r="1341" spans="1:6" ht="9.75" customHeight="1">
      <c r="A1341" s="52">
        <v>81860</v>
      </c>
      <c r="B1341" s="52" t="s">
        <v>2109</v>
      </c>
      <c r="C1341" s="53" t="s">
        <v>19</v>
      </c>
      <c r="D1341" s="3">
        <v>286.36</v>
      </c>
      <c r="E1341" s="55">
        <v>95.97</v>
      </c>
      <c r="F1341" s="3">
        <v>382.33</v>
      </c>
    </row>
    <row r="1342" spans="1:6" ht="9.75" customHeight="1">
      <c r="A1342" s="52">
        <v>81861</v>
      </c>
      <c r="B1342" s="52" t="s">
        <v>2110</v>
      </c>
      <c r="C1342" s="53" t="s">
        <v>19</v>
      </c>
      <c r="D1342" s="3">
        <v>502.45</v>
      </c>
      <c r="E1342" s="55">
        <v>95.97</v>
      </c>
      <c r="F1342" s="3">
        <v>598.41999999999996</v>
      </c>
    </row>
    <row r="1343" spans="1:6" ht="9.75" customHeight="1">
      <c r="A1343" s="52">
        <v>81865</v>
      </c>
      <c r="B1343" s="52" t="s">
        <v>1325</v>
      </c>
      <c r="C1343" s="53" t="s">
        <v>19</v>
      </c>
      <c r="D1343" s="4">
        <v>2280.0700000000002</v>
      </c>
      <c r="E1343" s="57">
        <v>1289.94</v>
      </c>
      <c r="F1343" s="4">
        <v>3570.01</v>
      </c>
    </row>
    <row r="1344" spans="1:6" ht="9.75" customHeight="1">
      <c r="A1344" s="52">
        <v>81866</v>
      </c>
      <c r="B1344" s="52" t="s">
        <v>1326</v>
      </c>
      <c r="C1344" s="53" t="s">
        <v>19</v>
      </c>
      <c r="D1344" s="4">
        <v>2899.7</v>
      </c>
      <c r="E1344" s="57">
        <v>1688.59</v>
      </c>
      <c r="F1344" s="4">
        <v>4588.29</v>
      </c>
    </row>
    <row r="1345" spans="1:6" ht="9.75" customHeight="1">
      <c r="A1345" s="52">
        <v>81867</v>
      </c>
      <c r="B1345" s="52" t="s">
        <v>1327</v>
      </c>
      <c r="C1345" s="53" t="s">
        <v>19</v>
      </c>
      <c r="D1345" s="4">
        <v>3554.74</v>
      </c>
      <c r="E1345" s="57">
        <v>2168.35</v>
      </c>
      <c r="F1345" s="4">
        <v>5723.09</v>
      </c>
    </row>
    <row r="1346" spans="1:6" ht="9.75" customHeight="1">
      <c r="A1346" s="52">
        <v>81868</v>
      </c>
      <c r="B1346" s="52" t="s">
        <v>1328</v>
      </c>
      <c r="C1346" s="53" t="s">
        <v>19</v>
      </c>
      <c r="D1346" s="4">
        <v>5406</v>
      </c>
      <c r="E1346" s="57">
        <v>3451.06</v>
      </c>
      <c r="F1346" s="4">
        <v>8857.06</v>
      </c>
    </row>
    <row r="1347" spans="1:6" ht="9.75" customHeight="1">
      <c r="A1347" s="52">
        <v>81869</v>
      </c>
      <c r="B1347" s="52" t="s">
        <v>1329</v>
      </c>
      <c r="C1347" s="53" t="s">
        <v>19</v>
      </c>
      <c r="D1347" s="4">
        <v>8485.7800000000007</v>
      </c>
      <c r="E1347" s="57">
        <v>5401.05</v>
      </c>
      <c r="F1347" s="5">
        <v>13886.83</v>
      </c>
    </row>
    <row r="1348" spans="1:6" ht="9.75" customHeight="1">
      <c r="A1348" s="52">
        <v>81874</v>
      </c>
      <c r="B1348" s="52" t="s">
        <v>1330</v>
      </c>
      <c r="C1348" s="53" t="s">
        <v>19</v>
      </c>
      <c r="D1348" s="3">
        <v>777.36</v>
      </c>
      <c r="E1348" s="57">
        <v>1858.45</v>
      </c>
      <c r="F1348" s="4">
        <v>2635.81</v>
      </c>
    </row>
    <row r="1349" spans="1:6" ht="19.350000000000001" customHeight="1">
      <c r="A1349" s="52">
        <v>81880</v>
      </c>
      <c r="B1349" s="52" t="s">
        <v>1331</v>
      </c>
      <c r="C1349" s="53" t="s">
        <v>19</v>
      </c>
      <c r="D1349" s="5">
        <v>14552.49</v>
      </c>
      <c r="E1349" s="57">
        <v>1188.72</v>
      </c>
      <c r="F1349" s="5">
        <v>15741.21</v>
      </c>
    </row>
    <row r="1350" spans="1:6" ht="19.350000000000001" customHeight="1">
      <c r="A1350" s="52">
        <v>81881</v>
      </c>
      <c r="B1350" s="52" t="s">
        <v>1332</v>
      </c>
      <c r="C1350" s="53" t="s">
        <v>19</v>
      </c>
      <c r="D1350" s="5">
        <v>21148.2</v>
      </c>
      <c r="E1350" s="57">
        <v>1056.8499999999999</v>
      </c>
      <c r="F1350" s="5">
        <v>22205.05</v>
      </c>
    </row>
    <row r="1351" spans="1:6" ht="19.350000000000001" customHeight="1">
      <c r="A1351" s="52">
        <v>81882</v>
      </c>
      <c r="B1351" s="52" t="s">
        <v>1333</v>
      </c>
      <c r="C1351" s="53" t="s">
        <v>19</v>
      </c>
      <c r="D1351" s="5">
        <v>27865.119999999999</v>
      </c>
      <c r="E1351" s="57">
        <v>1398.36</v>
      </c>
      <c r="F1351" s="5">
        <v>29263.48</v>
      </c>
    </row>
    <row r="1352" spans="1:6" ht="19.350000000000001" customHeight="1">
      <c r="A1352" s="52">
        <v>81883</v>
      </c>
      <c r="B1352" s="52" t="s">
        <v>1334</v>
      </c>
      <c r="C1352" s="53" t="s">
        <v>67</v>
      </c>
      <c r="D1352" s="5">
        <v>36715.160000000003</v>
      </c>
      <c r="E1352" s="57">
        <v>1863.47</v>
      </c>
      <c r="F1352" s="5">
        <v>38578.629999999997</v>
      </c>
    </row>
    <row r="1353" spans="1:6" ht="9.75" customHeight="1">
      <c r="A1353" s="52">
        <v>81885</v>
      </c>
      <c r="B1353" s="52" t="s">
        <v>1335</v>
      </c>
      <c r="C1353" s="53" t="s">
        <v>19</v>
      </c>
      <c r="D1353" s="1">
        <v>9.8800000000000008</v>
      </c>
      <c r="E1353" s="54">
        <v>2.2400000000000002</v>
      </c>
      <c r="F1353" s="2">
        <v>12.12</v>
      </c>
    </row>
    <row r="1354" spans="1:6" ht="9.75" customHeight="1">
      <c r="A1354" s="52">
        <v>81888</v>
      </c>
      <c r="B1354" s="52" t="s">
        <v>1336</v>
      </c>
      <c r="C1354" s="53" t="s">
        <v>19</v>
      </c>
      <c r="D1354" s="2">
        <v>54.12</v>
      </c>
      <c r="E1354" s="54">
        <v>8.9600000000000009</v>
      </c>
      <c r="F1354" s="2">
        <v>63.08</v>
      </c>
    </row>
    <row r="1355" spans="1:6" ht="9.75" customHeight="1">
      <c r="A1355" s="52">
        <v>81889</v>
      </c>
      <c r="B1355" s="52" t="s">
        <v>1337</v>
      </c>
      <c r="C1355" s="53" t="s">
        <v>19</v>
      </c>
      <c r="D1355" s="3">
        <v>109.33</v>
      </c>
      <c r="E1355" s="55">
        <v>10.87</v>
      </c>
      <c r="F1355" s="3">
        <v>120.2</v>
      </c>
    </row>
    <row r="1356" spans="1:6" ht="9.75" customHeight="1">
      <c r="A1356" s="52">
        <v>81890</v>
      </c>
      <c r="B1356" s="52" t="s">
        <v>1338</v>
      </c>
      <c r="C1356" s="53" t="s">
        <v>19</v>
      </c>
      <c r="D1356" s="3">
        <v>239.49</v>
      </c>
      <c r="E1356" s="55">
        <v>12.8</v>
      </c>
      <c r="F1356" s="3">
        <v>252.29</v>
      </c>
    </row>
    <row r="1357" spans="1:6" ht="9.75" customHeight="1">
      <c r="A1357" s="52">
        <v>81891</v>
      </c>
      <c r="B1357" s="52" t="s">
        <v>1339</v>
      </c>
      <c r="C1357" s="53" t="s">
        <v>19</v>
      </c>
      <c r="D1357" s="3">
        <v>247.61</v>
      </c>
      <c r="E1357" s="55">
        <v>14.39</v>
      </c>
      <c r="F1357" s="3">
        <v>262</v>
      </c>
    </row>
    <row r="1358" spans="1:6" ht="9.75" customHeight="1">
      <c r="A1358" s="52">
        <v>81892</v>
      </c>
      <c r="B1358" s="52" t="s">
        <v>1340</v>
      </c>
      <c r="C1358" s="53" t="s">
        <v>19</v>
      </c>
      <c r="D1358" s="3">
        <v>298.91000000000003</v>
      </c>
      <c r="E1358" s="55">
        <v>17.28</v>
      </c>
      <c r="F1358" s="3">
        <v>316.19</v>
      </c>
    </row>
    <row r="1359" spans="1:6" ht="9.75" customHeight="1">
      <c r="A1359" s="52">
        <v>81894</v>
      </c>
      <c r="B1359" s="52" t="s">
        <v>1341</v>
      </c>
      <c r="C1359" s="53" t="s">
        <v>67</v>
      </c>
      <c r="D1359" s="2">
        <v>43.67</v>
      </c>
      <c r="E1359" s="55">
        <v>25.84</v>
      </c>
      <c r="F1359" s="2">
        <v>69.510000000000005</v>
      </c>
    </row>
    <row r="1360" spans="1:6" ht="9.75" customHeight="1">
      <c r="A1360" s="52">
        <v>81920</v>
      </c>
      <c r="B1360" s="52" t="s">
        <v>1163</v>
      </c>
      <c r="C1360" s="53"/>
      <c r="D1360" s="1">
        <v>0</v>
      </c>
      <c r="E1360" s="54">
        <v>0</v>
      </c>
      <c r="F1360" s="1">
        <v>0</v>
      </c>
    </row>
    <row r="1361" spans="1:6" ht="9.75" customHeight="1">
      <c r="A1361" s="52">
        <v>81921</v>
      </c>
      <c r="B1361" s="52" t="s">
        <v>1342</v>
      </c>
      <c r="C1361" s="53" t="s">
        <v>19</v>
      </c>
      <c r="D1361" s="1">
        <v>2.7</v>
      </c>
      <c r="E1361" s="54">
        <v>8.9600000000000009</v>
      </c>
      <c r="F1361" s="2">
        <v>11.66</v>
      </c>
    </row>
    <row r="1362" spans="1:6" ht="9.75" customHeight="1">
      <c r="A1362" s="52">
        <v>81922</v>
      </c>
      <c r="B1362" s="52" t="s">
        <v>1343</v>
      </c>
      <c r="C1362" s="53" t="s">
        <v>19</v>
      </c>
      <c r="D1362" s="1">
        <v>4.6399999999999997</v>
      </c>
      <c r="E1362" s="54">
        <v>8.9600000000000009</v>
      </c>
      <c r="F1362" s="2">
        <v>13.6</v>
      </c>
    </row>
    <row r="1363" spans="1:6" ht="9.75" customHeight="1">
      <c r="A1363" s="52">
        <v>81923</v>
      </c>
      <c r="B1363" s="52" t="s">
        <v>1344</v>
      </c>
      <c r="C1363" s="53" t="s">
        <v>19</v>
      </c>
      <c r="D1363" s="1">
        <v>9.09</v>
      </c>
      <c r="E1363" s="55">
        <v>11.52</v>
      </c>
      <c r="F1363" s="2">
        <v>20.61</v>
      </c>
    </row>
    <row r="1364" spans="1:6" ht="9.75" customHeight="1">
      <c r="A1364" s="52">
        <v>81924</v>
      </c>
      <c r="B1364" s="52" t="s">
        <v>1345</v>
      </c>
      <c r="C1364" s="53" t="s">
        <v>19</v>
      </c>
      <c r="D1364" s="2">
        <v>10.06</v>
      </c>
      <c r="E1364" s="55">
        <v>14.39</v>
      </c>
      <c r="F1364" s="2">
        <v>24.45</v>
      </c>
    </row>
    <row r="1365" spans="1:6" ht="9.75" customHeight="1">
      <c r="A1365" s="52">
        <v>81927</v>
      </c>
      <c r="B1365" s="52" t="s">
        <v>1346</v>
      </c>
      <c r="C1365" s="53" t="s">
        <v>19</v>
      </c>
      <c r="D1365" s="1">
        <v>3.16</v>
      </c>
      <c r="E1365" s="54">
        <v>8.9600000000000009</v>
      </c>
      <c r="F1365" s="2">
        <v>12.12</v>
      </c>
    </row>
    <row r="1366" spans="1:6" ht="9.75" customHeight="1">
      <c r="A1366" s="52">
        <v>81928</v>
      </c>
      <c r="B1366" s="52" t="s">
        <v>1347</v>
      </c>
      <c r="C1366" s="53" t="s">
        <v>19</v>
      </c>
      <c r="D1366" s="1">
        <v>3.4</v>
      </c>
      <c r="E1366" s="54">
        <v>8.9600000000000009</v>
      </c>
      <c r="F1366" s="2">
        <v>12.36</v>
      </c>
    </row>
    <row r="1367" spans="1:6" ht="9.75" customHeight="1">
      <c r="A1367" s="52">
        <v>81935</v>
      </c>
      <c r="B1367" s="52" t="s">
        <v>1348</v>
      </c>
      <c r="C1367" s="53" t="s">
        <v>19</v>
      </c>
      <c r="D1367" s="1">
        <v>2.69</v>
      </c>
      <c r="E1367" s="54">
        <v>8.9600000000000009</v>
      </c>
      <c r="F1367" s="2">
        <v>11.65</v>
      </c>
    </row>
    <row r="1368" spans="1:6" ht="9.75" customHeight="1">
      <c r="A1368" s="52">
        <v>81936</v>
      </c>
      <c r="B1368" s="52" t="s">
        <v>1349</v>
      </c>
      <c r="C1368" s="53" t="s">
        <v>19</v>
      </c>
      <c r="D1368" s="1">
        <v>3.24</v>
      </c>
      <c r="E1368" s="54">
        <v>8.9600000000000009</v>
      </c>
      <c r="F1368" s="2">
        <v>12.2</v>
      </c>
    </row>
    <row r="1369" spans="1:6" ht="9.75" customHeight="1">
      <c r="A1369" s="52">
        <v>81937</v>
      </c>
      <c r="B1369" s="52" t="s">
        <v>1350</v>
      </c>
      <c r="C1369" s="53" t="s">
        <v>19</v>
      </c>
      <c r="D1369" s="1">
        <v>9.07</v>
      </c>
      <c r="E1369" s="55">
        <v>11.52</v>
      </c>
      <c r="F1369" s="2">
        <v>20.59</v>
      </c>
    </row>
    <row r="1370" spans="1:6" ht="9.75" customHeight="1">
      <c r="A1370" s="52">
        <v>81938</v>
      </c>
      <c r="B1370" s="52" t="s">
        <v>1351</v>
      </c>
      <c r="C1370" s="53" t="s">
        <v>19</v>
      </c>
      <c r="D1370" s="1">
        <v>9.98</v>
      </c>
      <c r="E1370" s="55">
        <v>14.39</v>
      </c>
      <c r="F1370" s="2">
        <v>24.37</v>
      </c>
    </row>
    <row r="1371" spans="1:6" ht="9.75" customHeight="1">
      <c r="A1371" s="52">
        <v>81946</v>
      </c>
      <c r="B1371" s="52" t="s">
        <v>1352</v>
      </c>
      <c r="C1371" s="53" t="s">
        <v>19</v>
      </c>
      <c r="D1371" s="2">
        <v>22.25</v>
      </c>
      <c r="E1371" s="55">
        <v>14.39</v>
      </c>
      <c r="F1371" s="2">
        <v>36.64</v>
      </c>
    </row>
    <row r="1372" spans="1:6" ht="9.75" customHeight="1">
      <c r="A1372" s="52">
        <v>81960</v>
      </c>
      <c r="B1372" s="52" t="s">
        <v>2111</v>
      </c>
      <c r="C1372" s="53"/>
      <c r="D1372" s="1">
        <v>0</v>
      </c>
      <c r="E1372" s="54">
        <v>0</v>
      </c>
      <c r="F1372" s="1">
        <v>0</v>
      </c>
    </row>
    <row r="1373" spans="1:6" ht="9.75" customHeight="1">
      <c r="A1373" s="52">
        <v>81961</v>
      </c>
      <c r="B1373" s="52" t="s">
        <v>1354</v>
      </c>
      <c r="C1373" s="53" t="s">
        <v>19</v>
      </c>
      <c r="D1373" s="1">
        <v>4.3099999999999996</v>
      </c>
      <c r="E1373" s="54">
        <v>9.2799999999999994</v>
      </c>
      <c r="F1373" s="2">
        <v>13.59</v>
      </c>
    </row>
    <row r="1374" spans="1:6" ht="9.75" customHeight="1">
      <c r="A1374" s="52">
        <v>81965</v>
      </c>
      <c r="B1374" s="52" t="s">
        <v>1355</v>
      </c>
      <c r="C1374" s="53" t="s">
        <v>19</v>
      </c>
      <c r="D1374" s="2">
        <v>14.06</v>
      </c>
      <c r="E1374" s="54">
        <v>5.44</v>
      </c>
      <c r="F1374" s="2">
        <v>19.5</v>
      </c>
    </row>
    <row r="1375" spans="1:6" ht="9.75" customHeight="1">
      <c r="A1375" s="52">
        <v>81970</v>
      </c>
      <c r="B1375" s="52" t="s">
        <v>1356</v>
      </c>
      <c r="C1375" s="53" t="s">
        <v>19</v>
      </c>
      <c r="D1375" s="1">
        <v>8.81</v>
      </c>
      <c r="E1375" s="54">
        <v>9.2799999999999994</v>
      </c>
      <c r="F1375" s="2">
        <v>18.09</v>
      </c>
    </row>
    <row r="1376" spans="1:6" ht="9.75" customHeight="1">
      <c r="A1376" s="52">
        <v>81971</v>
      </c>
      <c r="B1376" s="52" t="s">
        <v>1357</v>
      </c>
      <c r="C1376" s="53" t="s">
        <v>19</v>
      </c>
      <c r="D1376" s="2">
        <v>13.63</v>
      </c>
      <c r="E1376" s="55">
        <v>11.84</v>
      </c>
      <c r="F1376" s="2">
        <v>25.47</v>
      </c>
    </row>
    <row r="1377" spans="1:6" ht="9.75" customHeight="1">
      <c r="A1377" s="52">
        <v>81972</v>
      </c>
      <c r="B1377" s="52" t="s">
        <v>1358</v>
      </c>
      <c r="C1377" s="53" t="s">
        <v>19</v>
      </c>
      <c r="D1377" s="2">
        <v>15.79</v>
      </c>
      <c r="E1377" s="55">
        <v>11.84</v>
      </c>
      <c r="F1377" s="2">
        <v>27.63</v>
      </c>
    </row>
    <row r="1378" spans="1:6" ht="9.75" customHeight="1">
      <c r="A1378" s="52">
        <v>81973</v>
      </c>
      <c r="B1378" s="52" t="s">
        <v>1359</v>
      </c>
      <c r="C1378" s="53" t="s">
        <v>19</v>
      </c>
      <c r="D1378" s="2">
        <v>15.89</v>
      </c>
      <c r="E1378" s="55">
        <v>14.71</v>
      </c>
      <c r="F1378" s="2">
        <v>30.6</v>
      </c>
    </row>
    <row r="1379" spans="1:6" ht="9.75" customHeight="1">
      <c r="A1379" s="52">
        <v>81974</v>
      </c>
      <c r="B1379" s="52" t="s">
        <v>1360</v>
      </c>
      <c r="C1379" s="53" t="s">
        <v>19</v>
      </c>
      <c r="D1379" s="2">
        <v>22.56</v>
      </c>
      <c r="E1379" s="55">
        <v>14.71</v>
      </c>
      <c r="F1379" s="2">
        <v>37.270000000000003</v>
      </c>
    </row>
    <row r="1380" spans="1:6" ht="9.75" customHeight="1">
      <c r="A1380" s="52">
        <v>81975</v>
      </c>
      <c r="B1380" s="52" t="s">
        <v>1361</v>
      </c>
      <c r="C1380" s="53" t="s">
        <v>19</v>
      </c>
      <c r="D1380" s="2">
        <v>29.71</v>
      </c>
      <c r="E1380" s="55">
        <v>14.71</v>
      </c>
      <c r="F1380" s="2">
        <v>44.42</v>
      </c>
    </row>
    <row r="1381" spans="1:6" ht="9.75" customHeight="1">
      <c r="A1381" s="52">
        <v>81981</v>
      </c>
      <c r="B1381" s="52" t="s">
        <v>1362</v>
      </c>
      <c r="C1381" s="53" t="s">
        <v>19</v>
      </c>
      <c r="D1381" s="2">
        <v>20.38</v>
      </c>
      <c r="E1381" s="55">
        <v>11.84</v>
      </c>
      <c r="F1381" s="2">
        <v>32.22</v>
      </c>
    </row>
    <row r="1382" spans="1:6" ht="9.75" customHeight="1">
      <c r="A1382" s="52">
        <v>82000</v>
      </c>
      <c r="B1382" s="52" t="s">
        <v>1363</v>
      </c>
      <c r="C1382" s="53"/>
      <c r="D1382" s="1">
        <v>0</v>
      </c>
      <c r="E1382" s="54">
        <v>0</v>
      </c>
      <c r="F1382" s="1">
        <v>0</v>
      </c>
    </row>
    <row r="1383" spans="1:6" ht="9.75" customHeight="1">
      <c r="A1383" s="52">
        <v>82001</v>
      </c>
      <c r="B1383" s="52" t="s">
        <v>1364</v>
      </c>
      <c r="C1383" s="53" t="s">
        <v>19</v>
      </c>
      <c r="D1383" s="1">
        <v>1.89</v>
      </c>
      <c r="E1383" s="54">
        <v>4.4800000000000004</v>
      </c>
      <c r="F1383" s="1">
        <v>6.37</v>
      </c>
    </row>
    <row r="1384" spans="1:6" ht="9.75" customHeight="1">
      <c r="A1384" s="52">
        <v>82002</v>
      </c>
      <c r="B1384" s="52" t="s">
        <v>1365</v>
      </c>
      <c r="C1384" s="53" t="s">
        <v>19</v>
      </c>
      <c r="D1384" s="1">
        <v>3.14</v>
      </c>
      <c r="E1384" s="54">
        <v>4.4800000000000004</v>
      </c>
      <c r="F1384" s="1">
        <v>7.62</v>
      </c>
    </row>
    <row r="1385" spans="1:6" ht="9.75" customHeight="1">
      <c r="A1385" s="52">
        <v>82003</v>
      </c>
      <c r="B1385" s="52" t="s">
        <v>1366</v>
      </c>
      <c r="C1385" s="53" t="s">
        <v>19</v>
      </c>
      <c r="D1385" s="1">
        <v>6.32</v>
      </c>
      <c r="E1385" s="54">
        <v>5.76</v>
      </c>
      <c r="F1385" s="2">
        <v>12.08</v>
      </c>
    </row>
    <row r="1386" spans="1:6" ht="9.75" customHeight="1">
      <c r="A1386" s="52">
        <v>82004</v>
      </c>
      <c r="B1386" s="52" t="s">
        <v>1367</v>
      </c>
      <c r="C1386" s="53" t="s">
        <v>19</v>
      </c>
      <c r="D1386" s="1">
        <v>6.93</v>
      </c>
      <c r="E1386" s="54">
        <v>7.36</v>
      </c>
      <c r="F1386" s="2">
        <v>14.29</v>
      </c>
    </row>
    <row r="1387" spans="1:6" ht="9.75" customHeight="1">
      <c r="A1387" s="52">
        <v>82050</v>
      </c>
      <c r="B1387" s="52" t="s">
        <v>1998</v>
      </c>
      <c r="C1387" s="53"/>
      <c r="D1387" s="1">
        <v>0</v>
      </c>
      <c r="E1387" s="54">
        <v>0</v>
      </c>
      <c r="F1387" s="1">
        <v>0</v>
      </c>
    </row>
    <row r="1388" spans="1:6" ht="9.75" customHeight="1">
      <c r="A1388" s="52">
        <v>82051</v>
      </c>
      <c r="B1388" s="52" t="s">
        <v>1369</v>
      </c>
      <c r="C1388" s="53" t="s">
        <v>19</v>
      </c>
      <c r="D1388" s="2">
        <v>10.67</v>
      </c>
      <c r="E1388" s="54">
        <v>3.2</v>
      </c>
      <c r="F1388" s="2">
        <v>13.87</v>
      </c>
    </row>
    <row r="1389" spans="1:6" ht="9.75" customHeight="1">
      <c r="A1389" s="52">
        <v>82052</v>
      </c>
      <c r="B1389" s="52" t="s">
        <v>1370</v>
      </c>
      <c r="C1389" s="53" t="s">
        <v>19</v>
      </c>
      <c r="D1389" s="1">
        <v>9.1199999999999992</v>
      </c>
      <c r="E1389" s="54">
        <v>3.2</v>
      </c>
      <c r="F1389" s="2">
        <v>12.32</v>
      </c>
    </row>
    <row r="1390" spans="1:6" ht="9.75" customHeight="1">
      <c r="A1390" s="52">
        <v>82053</v>
      </c>
      <c r="B1390" s="52" t="s">
        <v>1371</v>
      </c>
      <c r="C1390" s="53" t="s">
        <v>19</v>
      </c>
      <c r="D1390" s="1">
        <v>8.83</v>
      </c>
      <c r="E1390" s="54">
        <v>3.2</v>
      </c>
      <c r="F1390" s="2">
        <v>12.03</v>
      </c>
    </row>
    <row r="1391" spans="1:6" ht="9.75" customHeight="1">
      <c r="A1391" s="52">
        <v>82054</v>
      </c>
      <c r="B1391" s="52" t="s">
        <v>1372</v>
      </c>
      <c r="C1391" s="53" t="s">
        <v>19</v>
      </c>
      <c r="D1391" s="1">
        <v>6.14</v>
      </c>
      <c r="E1391" s="54">
        <v>3.2</v>
      </c>
      <c r="F1391" s="1">
        <v>9.34</v>
      </c>
    </row>
    <row r="1392" spans="1:6" ht="9.75" customHeight="1">
      <c r="A1392" s="52">
        <v>82055</v>
      </c>
      <c r="B1392" s="52" t="s">
        <v>1373</v>
      </c>
      <c r="C1392" s="53" t="s">
        <v>19</v>
      </c>
      <c r="D1392" s="2">
        <v>10.92</v>
      </c>
      <c r="E1392" s="54">
        <v>3.2</v>
      </c>
      <c r="F1392" s="2">
        <v>14.12</v>
      </c>
    </row>
    <row r="1393" spans="1:6" ht="9.75" customHeight="1">
      <c r="A1393" s="52">
        <v>82070</v>
      </c>
      <c r="B1393" s="52" t="s">
        <v>1374</v>
      </c>
      <c r="C1393" s="53" t="s">
        <v>19</v>
      </c>
      <c r="D1393" s="1">
        <v>6.44</v>
      </c>
      <c r="E1393" s="54">
        <v>3.2</v>
      </c>
      <c r="F1393" s="1">
        <v>9.64</v>
      </c>
    </row>
    <row r="1394" spans="1:6" ht="9.75" customHeight="1">
      <c r="A1394" s="52">
        <v>82071</v>
      </c>
      <c r="B1394" s="52" t="s">
        <v>1375</v>
      </c>
      <c r="C1394" s="53" t="s">
        <v>19</v>
      </c>
      <c r="D1394" s="1">
        <v>7.64</v>
      </c>
      <c r="E1394" s="54">
        <v>3.2</v>
      </c>
      <c r="F1394" s="2">
        <v>10.84</v>
      </c>
    </row>
    <row r="1395" spans="1:6" ht="9.75" customHeight="1">
      <c r="A1395" s="52">
        <v>82072</v>
      </c>
      <c r="B1395" s="52" t="s">
        <v>1376</v>
      </c>
      <c r="C1395" s="53" t="s">
        <v>19</v>
      </c>
      <c r="D1395" s="1">
        <v>8.41</v>
      </c>
      <c r="E1395" s="54">
        <v>3.2</v>
      </c>
      <c r="F1395" s="2">
        <v>11.61</v>
      </c>
    </row>
    <row r="1396" spans="1:6" ht="9.75" customHeight="1">
      <c r="A1396" s="52">
        <v>82100</v>
      </c>
      <c r="B1396" s="52" t="s">
        <v>2112</v>
      </c>
      <c r="C1396" s="53"/>
      <c r="D1396" s="1">
        <v>0</v>
      </c>
      <c r="E1396" s="54">
        <v>0</v>
      </c>
      <c r="F1396" s="1">
        <v>0</v>
      </c>
    </row>
    <row r="1397" spans="1:6" ht="9.75" customHeight="1">
      <c r="A1397" s="52">
        <v>82101</v>
      </c>
      <c r="B1397" s="52" t="s">
        <v>1378</v>
      </c>
      <c r="C1397" s="53" t="s">
        <v>19</v>
      </c>
      <c r="D1397" s="1">
        <v>5.91</v>
      </c>
      <c r="E1397" s="55">
        <v>11.52</v>
      </c>
      <c r="F1397" s="2">
        <v>17.43</v>
      </c>
    </row>
    <row r="1398" spans="1:6" ht="9.75" customHeight="1">
      <c r="A1398" s="52">
        <v>82102</v>
      </c>
      <c r="B1398" s="52" t="s">
        <v>1379</v>
      </c>
      <c r="C1398" s="53" t="s">
        <v>19</v>
      </c>
      <c r="D1398" s="2">
        <v>10.43</v>
      </c>
      <c r="E1398" s="55">
        <v>14.39</v>
      </c>
      <c r="F1398" s="2">
        <v>24.82</v>
      </c>
    </row>
    <row r="1399" spans="1:6" ht="9.75" customHeight="1">
      <c r="A1399" s="52">
        <v>82103</v>
      </c>
      <c r="B1399" s="52" t="s">
        <v>1380</v>
      </c>
      <c r="C1399" s="53" t="s">
        <v>19</v>
      </c>
      <c r="D1399" s="1">
        <v>6.36</v>
      </c>
      <c r="E1399" s="55">
        <v>12.8</v>
      </c>
      <c r="F1399" s="2">
        <v>19.16</v>
      </c>
    </row>
    <row r="1400" spans="1:6" ht="9.75" customHeight="1">
      <c r="A1400" s="52">
        <v>82150</v>
      </c>
      <c r="B1400" s="52" t="s">
        <v>1381</v>
      </c>
      <c r="C1400" s="53"/>
      <c r="D1400" s="1">
        <v>0</v>
      </c>
      <c r="E1400" s="54">
        <v>0</v>
      </c>
      <c r="F1400" s="1">
        <v>0</v>
      </c>
    </row>
    <row r="1401" spans="1:6" ht="9.75" customHeight="1">
      <c r="A1401" s="52">
        <v>82151</v>
      </c>
      <c r="B1401" s="52" t="s">
        <v>1382</v>
      </c>
      <c r="C1401" s="53" t="s">
        <v>19</v>
      </c>
      <c r="D1401" s="2">
        <v>13.22</v>
      </c>
      <c r="E1401" s="54">
        <v>2.56</v>
      </c>
      <c r="F1401" s="2">
        <v>15.78</v>
      </c>
    </row>
    <row r="1402" spans="1:6" ht="9.75" customHeight="1">
      <c r="A1402" s="52">
        <v>82153</v>
      </c>
      <c r="B1402" s="52" t="s">
        <v>1383</v>
      </c>
      <c r="C1402" s="53" t="s">
        <v>19</v>
      </c>
      <c r="D1402" s="1">
        <v>4.05</v>
      </c>
      <c r="E1402" s="54">
        <v>2.56</v>
      </c>
      <c r="F1402" s="1">
        <v>6.61</v>
      </c>
    </row>
    <row r="1403" spans="1:6" ht="9.75" customHeight="1">
      <c r="A1403" s="52">
        <v>82157</v>
      </c>
      <c r="B1403" s="52" t="s">
        <v>1384</v>
      </c>
      <c r="C1403" s="53" t="s">
        <v>19</v>
      </c>
      <c r="D1403" s="2">
        <v>21.73</v>
      </c>
      <c r="E1403" s="54">
        <v>2.56</v>
      </c>
      <c r="F1403" s="2">
        <v>24.29</v>
      </c>
    </row>
    <row r="1404" spans="1:6" ht="9.75" customHeight="1">
      <c r="A1404" s="52">
        <v>82158</v>
      </c>
      <c r="B1404" s="52" t="s">
        <v>1385</v>
      </c>
      <c r="C1404" s="53" t="s">
        <v>19</v>
      </c>
      <c r="D1404" s="2">
        <v>84.53</v>
      </c>
      <c r="E1404" s="54">
        <v>2.56</v>
      </c>
      <c r="F1404" s="2">
        <v>87.09</v>
      </c>
    </row>
    <row r="1405" spans="1:6" ht="9.75" customHeight="1">
      <c r="A1405" s="52">
        <v>82200</v>
      </c>
      <c r="B1405" s="52" t="s">
        <v>1196</v>
      </c>
      <c r="C1405" s="53"/>
      <c r="D1405" s="1">
        <v>0</v>
      </c>
      <c r="E1405" s="54">
        <v>0</v>
      </c>
      <c r="F1405" s="1">
        <v>0</v>
      </c>
    </row>
    <row r="1406" spans="1:6" ht="9.75" customHeight="1">
      <c r="A1406" s="52">
        <v>82201</v>
      </c>
      <c r="B1406" s="52" t="s">
        <v>1386</v>
      </c>
      <c r="C1406" s="53" t="s">
        <v>19</v>
      </c>
      <c r="D1406" s="1">
        <v>4.0199999999999996</v>
      </c>
      <c r="E1406" s="54">
        <v>9.2799999999999994</v>
      </c>
      <c r="F1406" s="2">
        <v>13.3</v>
      </c>
    </row>
    <row r="1407" spans="1:6" ht="9.75" customHeight="1">
      <c r="A1407" s="52">
        <v>82220</v>
      </c>
      <c r="B1407" s="52" t="s">
        <v>1387</v>
      </c>
      <c r="C1407" s="53" t="s">
        <v>19</v>
      </c>
      <c r="D1407" s="2">
        <v>32.700000000000003</v>
      </c>
      <c r="E1407" s="55">
        <v>14.71</v>
      </c>
      <c r="F1407" s="2">
        <v>47.41</v>
      </c>
    </row>
    <row r="1408" spans="1:6" ht="9.75" customHeight="1">
      <c r="A1408" s="52">
        <v>82230</v>
      </c>
      <c r="B1408" s="52" t="s">
        <v>1388</v>
      </c>
      <c r="C1408" s="53" t="s">
        <v>19</v>
      </c>
      <c r="D1408" s="1">
        <v>5</v>
      </c>
      <c r="E1408" s="54">
        <v>9.2799999999999994</v>
      </c>
      <c r="F1408" s="2">
        <v>14.28</v>
      </c>
    </row>
    <row r="1409" spans="1:6" ht="9.75" customHeight="1">
      <c r="A1409" s="52">
        <v>82231</v>
      </c>
      <c r="B1409" s="52" t="s">
        <v>1389</v>
      </c>
      <c r="C1409" s="53" t="s">
        <v>19</v>
      </c>
      <c r="D1409" s="1">
        <v>9.5</v>
      </c>
      <c r="E1409" s="55">
        <v>11.84</v>
      </c>
      <c r="F1409" s="2">
        <v>21.34</v>
      </c>
    </row>
    <row r="1410" spans="1:6" ht="9.75" customHeight="1">
      <c r="A1410" s="52">
        <v>82232</v>
      </c>
      <c r="B1410" s="52" t="s">
        <v>1390</v>
      </c>
      <c r="C1410" s="53" t="s">
        <v>19</v>
      </c>
      <c r="D1410" s="2">
        <v>10.45</v>
      </c>
      <c r="E1410" s="55">
        <v>11.84</v>
      </c>
      <c r="F1410" s="2">
        <v>22.29</v>
      </c>
    </row>
    <row r="1411" spans="1:6" ht="9.75" customHeight="1">
      <c r="A1411" s="52">
        <v>82233</v>
      </c>
      <c r="B1411" s="52" t="s">
        <v>1391</v>
      </c>
      <c r="C1411" s="53" t="s">
        <v>19</v>
      </c>
      <c r="D1411" s="2">
        <v>12.02</v>
      </c>
      <c r="E1411" s="55">
        <v>14.71</v>
      </c>
      <c r="F1411" s="2">
        <v>26.73</v>
      </c>
    </row>
    <row r="1412" spans="1:6" ht="9.75" customHeight="1">
      <c r="A1412" s="52">
        <v>82234</v>
      </c>
      <c r="B1412" s="52" t="s">
        <v>1392</v>
      </c>
      <c r="C1412" s="53" t="s">
        <v>19</v>
      </c>
      <c r="D1412" s="2">
        <v>13.94</v>
      </c>
      <c r="E1412" s="55">
        <v>14.71</v>
      </c>
      <c r="F1412" s="2">
        <v>28.65</v>
      </c>
    </row>
    <row r="1413" spans="1:6" ht="9.75" customHeight="1">
      <c r="A1413" s="52">
        <v>82235</v>
      </c>
      <c r="B1413" s="52" t="s">
        <v>1393</v>
      </c>
      <c r="C1413" s="53" t="s">
        <v>19</v>
      </c>
      <c r="D1413" s="2">
        <v>15.3</v>
      </c>
      <c r="E1413" s="55">
        <v>14.71</v>
      </c>
      <c r="F1413" s="2">
        <v>30.01</v>
      </c>
    </row>
    <row r="1414" spans="1:6" ht="9.75" customHeight="1">
      <c r="A1414" s="52">
        <v>82300</v>
      </c>
      <c r="B1414" s="52" t="s">
        <v>1394</v>
      </c>
      <c r="C1414" s="53"/>
      <c r="D1414" s="1">
        <v>0</v>
      </c>
      <c r="E1414" s="54">
        <v>0</v>
      </c>
      <c r="F1414" s="1">
        <v>0</v>
      </c>
    </row>
    <row r="1415" spans="1:6" ht="9.75" customHeight="1">
      <c r="A1415" s="52">
        <v>82301</v>
      </c>
      <c r="B1415" s="52" t="s">
        <v>1395</v>
      </c>
      <c r="C1415" s="53" t="s">
        <v>39</v>
      </c>
      <c r="D1415" s="1">
        <v>6.63</v>
      </c>
      <c r="E1415" s="54">
        <v>7.67</v>
      </c>
      <c r="F1415" s="2">
        <v>14.3</v>
      </c>
    </row>
    <row r="1416" spans="1:6" ht="9.75" customHeight="1">
      <c r="A1416" s="52">
        <v>82302</v>
      </c>
      <c r="B1416" s="52" t="s">
        <v>1396</v>
      </c>
      <c r="C1416" s="53" t="s">
        <v>39</v>
      </c>
      <c r="D1416" s="2">
        <v>10.14</v>
      </c>
      <c r="E1416" s="54">
        <v>9.6</v>
      </c>
      <c r="F1416" s="2">
        <v>19.739999999999998</v>
      </c>
    </row>
    <row r="1417" spans="1:6" ht="9.75" customHeight="1">
      <c r="A1417" s="52">
        <v>82303</v>
      </c>
      <c r="B1417" s="52" t="s">
        <v>1397</v>
      </c>
      <c r="C1417" s="53" t="s">
        <v>39</v>
      </c>
      <c r="D1417" s="2">
        <v>15.34</v>
      </c>
      <c r="E1417" s="55">
        <v>15.36</v>
      </c>
      <c r="F1417" s="2">
        <v>30.7</v>
      </c>
    </row>
    <row r="1418" spans="1:6" ht="9.75" customHeight="1">
      <c r="A1418" s="52">
        <v>82304</v>
      </c>
      <c r="B1418" s="52" t="s">
        <v>1398</v>
      </c>
      <c r="C1418" s="53" t="s">
        <v>39</v>
      </c>
      <c r="D1418" s="2">
        <v>15.49</v>
      </c>
      <c r="E1418" s="55">
        <v>16.63</v>
      </c>
      <c r="F1418" s="2">
        <v>32.119999999999997</v>
      </c>
    </row>
    <row r="1419" spans="1:6" ht="9.75" customHeight="1">
      <c r="A1419" s="52">
        <v>82331</v>
      </c>
      <c r="B1419" s="52" t="s">
        <v>1399</v>
      </c>
      <c r="C1419" s="53" t="s">
        <v>138</v>
      </c>
      <c r="D1419" s="2">
        <v>38.57</v>
      </c>
      <c r="E1419" s="55">
        <v>17.91</v>
      </c>
      <c r="F1419" s="2">
        <v>56.48</v>
      </c>
    </row>
    <row r="1420" spans="1:6" ht="9.75" customHeight="1">
      <c r="A1420" s="52">
        <v>82332</v>
      </c>
      <c r="B1420" s="52" t="s">
        <v>1400</v>
      </c>
      <c r="C1420" s="53" t="s">
        <v>138</v>
      </c>
      <c r="D1420" s="2">
        <v>75.66</v>
      </c>
      <c r="E1420" s="55">
        <v>19.190000000000001</v>
      </c>
      <c r="F1420" s="2">
        <v>94.85</v>
      </c>
    </row>
    <row r="1421" spans="1:6" ht="9.75" customHeight="1">
      <c r="A1421" s="52">
        <v>82333</v>
      </c>
      <c r="B1421" s="52" t="s">
        <v>1401</v>
      </c>
      <c r="C1421" s="53" t="s">
        <v>138</v>
      </c>
      <c r="D1421" s="3">
        <v>115.43</v>
      </c>
      <c r="E1421" s="55">
        <v>19.190000000000001</v>
      </c>
      <c r="F1421" s="3">
        <v>134.62</v>
      </c>
    </row>
    <row r="1422" spans="1:6" ht="9.75" customHeight="1">
      <c r="A1422" s="52">
        <v>82334</v>
      </c>
      <c r="B1422" s="52" t="s">
        <v>1402</v>
      </c>
      <c r="C1422" s="53" t="s">
        <v>138</v>
      </c>
      <c r="D1422" s="2">
        <v>78.73</v>
      </c>
      <c r="E1422" s="55">
        <v>19.190000000000001</v>
      </c>
      <c r="F1422" s="2">
        <v>97.92</v>
      </c>
    </row>
    <row r="1423" spans="1:6" ht="19.350000000000001" customHeight="1">
      <c r="A1423" s="52">
        <v>82341</v>
      </c>
      <c r="B1423" s="52" t="s">
        <v>1403</v>
      </c>
      <c r="C1423" s="53" t="s">
        <v>39</v>
      </c>
      <c r="D1423" s="2">
        <v>82.72</v>
      </c>
      <c r="E1423" s="55">
        <v>38.92</v>
      </c>
      <c r="F1423" s="3">
        <v>121.64</v>
      </c>
    </row>
    <row r="1424" spans="1:6" ht="19.350000000000001" customHeight="1">
      <c r="A1424" s="52">
        <v>82342</v>
      </c>
      <c r="B1424" s="52" t="s">
        <v>1404</v>
      </c>
      <c r="C1424" s="53" t="s">
        <v>39</v>
      </c>
      <c r="D1424" s="3">
        <v>140.63</v>
      </c>
      <c r="E1424" s="55">
        <v>63.9</v>
      </c>
      <c r="F1424" s="3">
        <v>204.53</v>
      </c>
    </row>
    <row r="1425" spans="1:6" ht="19.350000000000001" customHeight="1">
      <c r="A1425" s="52">
        <v>82343</v>
      </c>
      <c r="B1425" s="52" t="s">
        <v>1405</v>
      </c>
      <c r="C1425" s="53" t="s">
        <v>39</v>
      </c>
      <c r="D1425" s="3">
        <v>114.66</v>
      </c>
      <c r="E1425" s="55">
        <v>50.49</v>
      </c>
      <c r="F1425" s="3">
        <v>165.15</v>
      </c>
    </row>
    <row r="1426" spans="1:6" ht="9.75" customHeight="1">
      <c r="A1426" s="52">
        <v>82360</v>
      </c>
      <c r="B1426" s="52" t="s">
        <v>1406</v>
      </c>
      <c r="C1426" s="53" t="s">
        <v>39</v>
      </c>
      <c r="D1426" s="2">
        <v>29.34</v>
      </c>
      <c r="E1426" s="55">
        <v>18.3</v>
      </c>
      <c r="F1426" s="2">
        <v>47.64</v>
      </c>
    </row>
    <row r="1427" spans="1:6" ht="9.75" customHeight="1">
      <c r="A1427" s="52">
        <v>82365</v>
      </c>
      <c r="B1427" s="52" t="s">
        <v>1407</v>
      </c>
      <c r="C1427" s="53" t="s">
        <v>39</v>
      </c>
      <c r="D1427" s="2">
        <v>22.68</v>
      </c>
      <c r="E1427" s="55">
        <v>16.63</v>
      </c>
      <c r="F1427" s="2">
        <v>39.31</v>
      </c>
    </row>
    <row r="1428" spans="1:6" ht="9.75" customHeight="1">
      <c r="A1428" s="52">
        <v>82373</v>
      </c>
      <c r="B1428" s="52" t="s">
        <v>1408</v>
      </c>
      <c r="C1428" s="53" t="s">
        <v>39</v>
      </c>
      <c r="D1428" s="2">
        <v>26.05</v>
      </c>
      <c r="E1428" s="54">
        <v>8.6300000000000008</v>
      </c>
      <c r="F1428" s="2">
        <v>34.68</v>
      </c>
    </row>
    <row r="1429" spans="1:6" ht="9.75" customHeight="1">
      <c r="A1429" s="52">
        <v>82374</v>
      </c>
      <c r="B1429" s="52" t="s">
        <v>1409</v>
      </c>
      <c r="C1429" s="53" t="s">
        <v>39</v>
      </c>
      <c r="D1429" s="2">
        <v>33.96</v>
      </c>
      <c r="E1429" s="54">
        <v>9.6</v>
      </c>
      <c r="F1429" s="2">
        <v>43.56</v>
      </c>
    </row>
    <row r="1430" spans="1:6" ht="9.75" customHeight="1">
      <c r="A1430" s="52">
        <v>82375</v>
      </c>
      <c r="B1430" s="52" t="s">
        <v>1410</v>
      </c>
      <c r="C1430" s="53" t="s">
        <v>39</v>
      </c>
      <c r="D1430" s="2">
        <v>42.47</v>
      </c>
      <c r="E1430" s="55">
        <v>10.56</v>
      </c>
      <c r="F1430" s="2">
        <v>53.03</v>
      </c>
    </row>
    <row r="1431" spans="1:6" ht="9.75" customHeight="1">
      <c r="A1431" s="52">
        <v>82376</v>
      </c>
      <c r="B1431" s="52" t="s">
        <v>1411</v>
      </c>
      <c r="C1431" s="53" t="s">
        <v>39</v>
      </c>
      <c r="D1431" s="2">
        <v>57.62</v>
      </c>
      <c r="E1431" s="55">
        <v>16</v>
      </c>
      <c r="F1431" s="2">
        <v>73.62</v>
      </c>
    </row>
    <row r="1432" spans="1:6" ht="9.75" customHeight="1">
      <c r="A1432" s="52">
        <v>82377</v>
      </c>
      <c r="B1432" s="52" t="s">
        <v>1412</v>
      </c>
      <c r="C1432" s="53" t="s">
        <v>39</v>
      </c>
      <c r="D1432" s="2">
        <v>73.930000000000007</v>
      </c>
      <c r="E1432" s="55">
        <v>19.84</v>
      </c>
      <c r="F1432" s="2">
        <v>93.77</v>
      </c>
    </row>
    <row r="1433" spans="1:6" ht="9.75" customHeight="1">
      <c r="A1433" s="52">
        <v>82378</v>
      </c>
      <c r="B1433" s="52" t="s">
        <v>1413</v>
      </c>
      <c r="C1433" s="53" t="s">
        <v>39</v>
      </c>
      <c r="D1433" s="2">
        <v>95.76</v>
      </c>
      <c r="E1433" s="55">
        <v>23.67</v>
      </c>
      <c r="F1433" s="3">
        <v>119.43</v>
      </c>
    </row>
    <row r="1434" spans="1:6" ht="9.75" customHeight="1">
      <c r="A1434" s="52">
        <v>82379</v>
      </c>
      <c r="B1434" s="52" t="s">
        <v>1414</v>
      </c>
      <c r="C1434" s="53" t="s">
        <v>39</v>
      </c>
      <c r="D1434" s="3">
        <v>136.88999999999999</v>
      </c>
      <c r="E1434" s="55">
        <v>26.55</v>
      </c>
      <c r="F1434" s="3">
        <v>163.44</v>
      </c>
    </row>
    <row r="1435" spans="1:6" ht="9.75" customHeight="1">
      <c r="A1435" s="52">
        <v>82380</v>
      </c>
      <c r="B1435" s="52" t="s">
        <v>1415</v>
      </c>
      <c r="C1435" s="53" t="s">
        <v>39</v>
      </c>
      <c r="D1435" s="3">
        <v>163.76</v>
      </c>
      <c r="E1435" s="55">
        <v>31.03</v>
      </c>
      <c r="F1435" s="3">
        <v>194.79</v>
      </c>
    </row>
    <row r="1436" spans="1:6" ht="9.75" customHeight="1">
      <c r="A1436" s="52">
        <v>82381</v>
      </c>
      <c r="B1436" s="52" t="s">
        <v>1416</v>
      </c>
      <c r="C1436" s="53" t="s">
        <v>39</v>
      </c>
      <c r="D1436" s="3">
        <v>227.18</v>
      </c>
      <c r="E1436" s="55">
        <v>35.51</v>
      </c>
      <c r="F1436" s="3">
        <v>262.69</v>
      </c>
    </row>
    <row r="1437" spans="1:6" ht="9.75" customHeight="1">
      <c r="A1437" s="52">
        <v>85000</v>
      </c>
      <c r="B1437" s="52" t="s">
        <v>2113</v>
      </c>
      <c r="C1437" s="53"/>
      <c r="D1437" s="1">
        <v>0</v>
      </c>
      <c r="E1437" s="54">
        <v>0</v>
      </c>
      <c r="F1437" s="1">
        <v>0</v>
      </c>
    </row>
    <row r="1438" spans="1:6" ht="9.75" customHeight="1">
      <c r="A1438" s="52">
        <v>85001</v>
      </c>
      <c r="B1438" s="52" t="s">
        <v>1418</v>
      </c>
      <c r="C1438" s="53" t="s">
        <v>19</v>
      </c>
      <c r="D1438" s="3">
        <v>542.45000000000005</v>
      </c>
      <c r="E1438" s="55">
        <v>13.86</v>
      </c>
      <c r="F1438" s="3">
        <v>556.30999999999995</v>
      </c>
    </row>
    <row r="1439" spans="1:6" ht="9.75" customHeight="1">
      <c r="A1439" s="52">
        <v>85003</v>
      </c>
      <c r="B1439" s="52" t="s">
        <v>1419</v>
      </c>
      <c r="C1439" s="53" t="s">
        <v>19</v>
      </c>
      <c r="D1439" s="3">
        <v>172.04</v>
      </c>
      <c r="E1439" s="55">
        <v>13.86</v>
      </c>
      <c r="F1439" s="3">
        <v>185.9</v>
      </c>
    </row>
    <row r="1440" spans="1:6" ht="9.75" customHeight="1">
      <c r="A1440" s="52">
        <v>85005</v>
      </c>
      <c r="B1440" s="52" t="s">
        <v>1420</v>
      </c>
      <c r="C1440" s="53" t="s">
        <v>19</v>
      </c>
      <c r="D1440" s="3">
        <v>166.36</v>
      </c>
      <c r="E1440" s="55">
        <v>13.86</v>
      </c>
      <c r="F1440" s="3">
        <v>180.22</v>
      </c>
    </row>
    <row r="1441" spans="1:6" ht="9.75" customHeight="1">
      <c r="A1441" s="52">
        <v>85006</v>
      </c>
      <c r="B1441" s="52" t="s">
        <v>1421</v>
      </c>
      <c r="C1441" s="53" t="s">
        <v>67</v>
      </c>
      <c r="D1441" s="3">
        <v>201.36</v>
      </c>
      <c r="E1441" s="55">
        <v>13.86</v>
      </c>
      <c r="F1441" s="3">
        <v>215.22</v>
      </c>
    </row>
    <row r="1442" spans="1:6" ht="19.350000000000001" customHeight="1">
      <c r="A1442" s="52">
        <v>85007</v>
      </c>
      <c r="B1442" s="52" t="s">
        <v>1422</v>
      </c>
      <c r="C1442" s="53" t="s">
        <v>19</v>
      </c>
      <c r="D1442" s="3">
        <v>416.44</v>
      </c>
      <c r="E1442" s="56">
        <v>170.61</v>
      </c>
      <c r="F1442" s="3">
        <v>587.04999999999995</v>
      </c>
    </row>
    <row r="1443" spans="1:6" ht="19.350000000000001" customHeight="1">
      <c r="A1443" s="52">
        <v>85011</v>
      </c>
      <c r="B1443" s="52" t="s">
        <v>1423</v>
      </c>
      <c r="C1443" s="53" t="s">
        <v>19</v>
      </c>
      <c r="D1443" s="3">
        <v>451.59</v>
      </c>
      <c r="E1443" s="56">
        <v>161.91999999999999</v>
      </c>
      <c r="F1443" s="3">
        <v>613.51</v>
      </c>
    </row>
    <row r="1444" spans="1:6" ht="9.75" customHeight="1">
      <c r="A1444" s="52">
        <v>85015</v>
      </c>
      <c r="B1444" s="52" t="s">
        <v>1424</v>
      </c>
      <c r="C1444" s="53" t="s">
        <v>19</v>
      </c>
      <c r="D1444" s="3">
        <v>348.16</v>
      </c>
      <c r="E1444" s="55">
        <v>93.94</v>
      </c>
      <c r="F1444" s="3">
        <v>442.1</v>
      </c>
    </row>
    <row r="1445" spans="1:6" ht="9.75" customHeight="1">
      <c r="A1445" s="52">
        <v>85017</v>
      </c>
      <c r="B1445" s="52" t="s">
        <v>1425</v>
      </c>
      <c r="C1445" s="53" t="s">
        <v>969</v>
      </c>
      <c r="D1445" s="3">
        <v>416.79</v>
      </c>
      <c r="E1445" s="54">
        <v>6.39</v>
      </c>
      <c r="F1445" s="3">
        <v>423.18</v>
      </c>
    </row>
    <row r="1446" spans="1:6" ht="9.75" customHeight="1">
      <c r="A1446" s="52">
        <v>85019</v>
      </c>
      <c r="B1446" s="52" t="s">
        <v>1426</v>
      </c>
      <c r="C1446" s="53" t="s">
        <v>969</v>
      </c>
      <c r="D1446" s="3">
        <v>502.5</v>
      </c>
      <c r="E1446" s="54">
        <v>6.39</v>
      </c>
      <c r="F1446" s="3">
        <v>508.89</v>
      </c>
    </row>
    <row r="1447" spans="1:6" ht="9.75" customHeight="1">
      <c r="A1447" s="52">
        <v>85023</v>
      </c>
      <c r="B1447" s="52" t="s">
        <v>1427</v>
      </c>
      <c r="C1447" s="53" t="s">
        <v>969</v>
      </c>
      <c r="D1447" s="3">
        <v>799.33</v>
      </c>
      <c r="E1447" s="54">
        <v>6.39</v>
      </c>
      <c r="F1447" s="3">
        <v>805.72</v>
      </c>
    </row>
    <row r="1448" spans="1:6" ht="9.75" customHeight="1">
      <c r="A1448" s="52">
        <v>85025</v>
      </c>
      <c r="B1448" s="52" t="s">
        <v>1428</v>
      </c>
      <c r="C1448" s="53" t="s">
        <v>19</v>
      </c>
      <c r="D1448" s="3">
        <v>209.38</v>
      </c>
      <c r="E1448" s="54">
        <v>2.67</v>
      </c>
      <c r="F1448" s="3">
        <v>212.05</v>
      </c>
    </row>
    <row r="1449" spans="1:6" ht="9.75" customHeight="1">
      <c r="A1449" s="52">
        <v>85027</v>
      </c>
      <c r="B1449" s="52" t="s">
        <v>2114</v>
      </c>
      <c r="C1449" s="53" t="s">
        <v>19</v>
      </c>
      <c r="D1449" s="2">
        <v>49.94</v>
      </c>
      <c r="E1449" s="54">
        <v>4.8</v>
      </c>
      <c r="F1449" s="2">
        <v>54.74</v>
      </c>
    </row>
    <row r="1450" spans="1:6" ht="9.75" customHeight="1">
      <c r="A1450" s="52">
        <v>85031</v>
      </c>
      <c r="B1450" s="52" t="s">
        <v>1430</v>
      </c>
      <c r="C1450" s="53" t="s">
        <v>19</v>
      </c>
      <c r="D1450" s="3">
        <v>297.55</v>
      </c>
      <c r="E1450" s="55">
        <v>16</v>
      </c>
      <c r="F1450" s="3">
        <v>313.55</v>
      </c>
    </row>
    <row r="1451" spans="1:6" ht="9.75" customHeight="1">
      <c r="A1451" s="52">
        <v>85035</v>
      </c>
      <c r="B1451" s="52" t="s">
        <v>1431</v>
      </c>
      <c r="C1451" s="53" t="s">
        <v>19</v>
      </c>
      <c r="D1451" s="3">
        <v>135.62</v>
      </c>
      <c r="E1451" s="54">
        <v>4.8</v>
      </c>
      <c r="F1451" s="3">
        <v>140.41999999999999</v>
      </c>
    </row>
    <row r="1452" spans="1:6" ht="9.75" customHeight="1">
      <c r="A1452" s="52">
        <v>85037</v>
      </c>
      <c r="B1452" s="52" t="s">
        <v>1432</v>
      </c>
      <c r="C1452" s="53" t="s">
        <v>19</v>
      </c>
      <c r="D1452" s="3">
        <v>240.09</v>
      </c>
      <c r="E1452" s="55">
        <v>20.8</v>
      </c>
      <c r="F1452" s="3">
        <v>260.89</v>
      </c>
    </row>
    <row r="1453" spans="1:6" ht="9.75" customHeight="1">
      <c r="A1453" s="52">
        <v>85039</v>
      </c>
      <c r="B1453" s="52" t="s">
        <v>1433</v>
      </c>
      <c r="C1453" s="53" t="s">
        <v>19</v>
      </c>
      <c r="D1453" s="2">
        <v>89.59</v>
      </c>
      <c r="E1453" s="55">
        <v>20.8</v>
      </c>
      <c r="F1453" s="3">
        <v>110.39</v>
      </c>
    </row>
    <row r="1454" spans="1:6" ht="9.75" customHeight="1">
      <c r="A1454" s="52">
        <v>85041</v>
      </c>
      <c r="B1454" s="52" t="s">
        <v>1434</v>
      </c>
      <c r="C1454" s="53" t="s">
        <v>19</v>
      </c>
      <c r="D1454" s="3">
        <v>146.1</v>
      </c>
      <c r="E1454" s="55">
        <v>20.8</v>
      </c>
      <c r="F1454" s="3">
        <v>166.9</v>
      </c>
    </row>
    <row r="1455" spans="1:6" ht="9.75" customHeight="1">
      <c r="A1455" s="52">
        <v>85042</v>
      </c>
      <c r="B1455" s="52" t="s">
        <v>1435</v>
      </c>
      <c r="C1455" s="53" t="s">
        <v>67</v>
      </c>
      <c r="D1455" s="3">
        <v>150</v>
      </c>
      <c r="E1455" s="54">
        <v>5.33</v>
      </c>
      <c r="F1455" s="3">
        <v>155.33000000000001</v>
      </c>
    </row>
    <row r="1456" spans="1:6" ht="9.75" customHeight="1">
      <c r="A1456" s="52">
        <v>85043</v>
      </c>
      <c r="B1456" s="52" t="s">
        <v>1436</v>
      </c>
      <c r="C1456" s="53" t="s">
        <v>19</v>
      </c>
      <c r="D1456" s="2">
        <v>31.14</v>
      </c>
      <c r="E1456" s="54">
        <v>4.8</v>
      </c>
      <c r="F1456" s="2">
        <v>35.94</v>
      </c>
    </row>
    <row r="1457" spans="1:6" ht="9.75" customHeight="1">
      <c r="A1457" s="52">
        <v>85045</v>
      </c>
      <c r="B1457" s="52" t="s">
        <v>1437</v>
      </c>
      <c r="C1457" s="53" t="s">
        <v>19</v>
      </c>
      <c r="D1457" s="1">
        <v>9.73</v>
      </c>
      <c r="E1457" s="54">
        <v>6.39</v>
      </c>
      <c r="F1457" s="2">
        <v>16.12</v>
      </c>
    </row>
    <row r="1458" spans="1:6" ht="9.75" customHeight="1">
      <c r="A1458" s="52">
        <v>85047</v>
      </c>
      <c r="B1458" s="52" t="s">
        <v>1438</v>
      </c>
      <c r="C1458" s="53" t="s">
        <v>19</v>
      </c>
      <c r="D1458" s="2">
        <v>40.57</v>
      </c>
      <c r="E1458" s="55">
        <v>12.8</v>
      </c>
      <c r="F1458" s="2">
        <v>53.37</v>
      </c>
    </row>
    <row r="1459" spans="1:6" ht="9.75" customHeight="1">
      <c r="A1459" s="52">
        <v>85049</v>
      </c>
      <c r="B1459" s="52" t="s">
        <v>1439</v>
      </c>
      <c r="C1459" s="53" t="s">
        <v>19</v>
      </c>
      <c r="D1459" s="2">
        <v>76</v>
      </c>
      <c r="E1459" s="55">
        <v>12.8</v>
      </c>
      <c r="F1459" s="2">
        <v>88.8</v>
      </c>
    </row>
    <row r="1460" spans="1:6" ht="9.75" customHeight="1">
      <c r="A1460" s="52">
        <v>85051</v>
      </c>
      <c r="B1460" s="52" t="s">
        <v>1440</v>
      </c>
      <c r="C1460" s="53" t="s">
        <v>19</v>
      </c>
      <c r="D1460" s="3">
        <v>108.18</v>
      </c>
      <c r="E1460" s="55">
        <v>12.8</v>
      </c>
      <c r="F1460" s="3">
        <v>120.98</v>
      </c>
    </row>
    <row r="1461" spans="1:6" ht="9.75" customHeight="1">
      <c r="A1461" s="52">
        <v>85053</v>
      </c>
      <c r="B1461" s="52" t="s">
        <v>1441</v>
      </c>
      <c r="C1461" s="53" t="s">
        <v>19</v>
      </c>
      <c r="D1461" s="2">
        <v>17.32</v>
      </c>
      <c r="E1461" s="55">
        <v>14.71</v>
      </c>
      <c r="F1461" s="2">
        <v>32.03</v>
      </c>
    </row>
    <row r="1462" spans="1:6" ht="9.75" customHeight="1">
      <c r="A1462" s="52">
        <v>85055</v>
      </c>
      <c r="B1462" s="52" t="s">
        <v>1442</v>
      </c>
      <c r="C1462" s="53" t="s">
        <v>19</v>
      </c>
      <c r="D1462" s="2">
        <v>29.78</v>
      </c>
      <c r="E1462" s="55">
        <v>24.95</v>
      </c>
      <c r="F1462" s="2">
        <v>54.73</v>
      </c>
    </row>
    <row r="1463" spans="1:6" ht="9.75" customHeight="1">
      <c r="A1463" s="52">
        <v>85056</v>
      </c>
      <c r="B1463" s="52" t="s">
        <v>1443</v>
      </c>
      <c r="C1463" s="53" t="s">
        <v>67</v>
      </c>
      <c r="D1463" s="2">
        <v>83.72</v>
      </c>
      <c r="E1463" s="55">
        <v>29.75</v>
      </c>
      <c r="F1463" s="3">
        <v>113.47</v>
      </c>
    </row>
    <row r="1464" spans="1:6" ht="9.75" customHeight="1">
      <c r="A1464" s="52">
        <v>85057</v>
      </c>
      <c r="B1464" s="52" t="s">
        <v>1444</v>
      </c>
      <c r="C1464" s="53" t="s">
        <v>19</v>
      </c>
      <c r="D1464" s="3">
        <v>115.21</v>
      </c>
      <c r="E1464" s="55">
        <v>29.75</v>
      </c>
      <c r="F1464" s="3">
        <v>144.96</v>
      </c>
    </row>
    <row r="1465" spans="1:6" ht="9.75" customHeight="1">
      <c r="A1465" s="52">
        <v>85058</v>
      </c>
      <c r="B1465" s="52" t="s">
        <v>1445</v>
      </c>
      <c r="C1465" s="53" t="s">
        <v>19</v>
      </c>
      <c r="D1465" s="3">
        <v>265.60000000000002</v>
      </c>
      <c r="E1465" s="55">
        <v>36.79</v>
      </c>
      <c r="F1465" s="3">
        <v>302.39</v>
      </c>
    </row>
    <row r="1466" spans="1:6" ht="9.75" customHeight="1">
      <c r="A1466" s="52">
        <v>85061</v>
      </c>
      <c r="B1466" s="52" t="s">
        <v>1446</v>
      </c>
      <c r="C1466" s="53" t="s">
        <v>19</v>
      </c>
      <c r="D1466" s="2">
        <v>16.079999999999998</v>
      </c>
      <c r="E1466" s="55">
        <v>12.8</v>
      </c>
      <c r="F1466" s="2">
        <v>28.88</v>
      </c>
    </row>
    <row r="1467" spans="1:6" ht="9.75" customHeight="1">
      <c r="A1467" s="52">
        <v>85062</v>
      </c>
      <c r="B1467" s="52" t="s">
        <v>1447</v>
      </c>
      <c r="C1467" s="53" t="s">
        <v>67</v>
      </c>
      <c r="D1467" s="2">
        <v>71.400000000000006</v>
      </c>
      <c r="E1467" s="55">
        <v>25.6</v>
      </c>
      <c r="F1467" s="2">
        <v>97</v>
      </c>
    </row>
    <row r="1468" spans="1:6" ht="9.75" customHeight="1">
      <c r="A1468" s="52">
        <v>85063</v>
      </c>
      <c r="B1468" s="52" t="s">
        <v>1448</v>
      </c>
      <c r="C1468" s="53" t="s">
        <v>19</v>
      </c>
      <c r="D1468" s="3">
        <v>103.79</v>
      </c>
      <c r="E1468" s="55">
        <v>25.6</v>
      </c>
      <c r="F1468" s="3">
        <v>129.38999999999999</v>
      </c>
    </row>
    <row r="1469" spans="1:6" ht="9.75" customHeight="1">
      <c r="A1469" s="52">
        <v>85065</v>
      </c>
      <c r="B1469" s="52" t="s">
        <v>1449</v>
      </c>
      <c r="C1469" s="53" t="s">
        <v>19</v>
      </c>
      <c r="D1469" s="2">
        <v>82.57</v>
      </c>
      <c r="E1469" s="55">
        <v>25.6</v>
      </c>
      <c r="F1469" s="3">
        <v>108.17</v>
      </c>
    </row>
    <row r="1470" spans="1:6" ht="9.75" customHeight="1">
      <c r="A1470" s="52">
        <v>85067</v>
      </c>
      <c r="B1470" s="52" t="s">
        <v>1450</v>
      </c>
      <c r="C1470" s="53" t="s">
        <v>19</v>
      </c>
      <c r="D1470" s="3">
        <v>108.55</v>
      </c>
      <c r="E1470" s="55">
        <v>25.6</v>
      </c>
      <c r="F1470" s="3">
        <v>134.15</v>
      </c>
    </row>
    <row r="1471" spans="1:6" ht="9.75" customHeight="1">
      <c r="A1471" s="52">
        <v>85069</v>
      </c>
      <c r="B1471" s="52" t="s">
        <v>1451</v>
      </c>
      <c r="C1471" s="53" t="s">
        <v>19</v>
      </c>
      <c r="D1471" s="2">
        <v>14.37</v>
      </c>
      <c r="E1471" s="55">
        <v>11.19</v>
      </c>
      <c r="F1471" s="2">
        <v>25.56</v>
      </c>
    </row>
    <row r="1472" spans="1:6" ht="9.75" customHeight="1">
      <c r="A1472" s="52">
        <v>85071</v>
      </c>
      <c r="B1472" s="52" t="s">
        <v>1452</v>
      </c>
      <c r="C1472" s="53" t="s">
        <v>19</v>
      </c>
      <c r="D1472" s="2">
        <v>41.48</v>
      </c>
      <c r="E1472" s="55">
        <v>12.8</v>
      </c>
      <c r="F1472" s="2">
        <v>54.28</v>
      </c>
    </row>
    <row r="1473" spans="1:6" ht="9.75" customHeight="1">
      <c r="A1473" s="52">
        <v>85073</v>
      </c>
      <c r="B1473" s="52" t="s">
        <v>1453</v>
      </c>
      <c r="C1473" s="53" t="s">
        <v>19</v>
      </c>
      <c r="D1473" s="3">
        <v>381.51</v>
      </c>
      <c r="E1473" s="55">
        <v>12.8</v>
      </c>
      <c r="F1473" s="3">
        <v>394.31</v>
      </c>
    </row>
    <row r="1474" spans="1:6" ht="9.75" customHeight="1">
      <c r="A1474" s="52">
        <v>85075</v>
      </c>
      <c r="B1474" s="52" t="s">
        <v>1454</v>
      </c>
      <c r="C1474" s="53" t="s">
        <v>19</v>
      </c>
      <c r="D1474" s="2">
        <v>76.8</v>
      </c>
      <c r="E1474" s="55">
        <v>12.8</v>
      </c>
      <c r="F1474" s="2">
        <v>89.6</v>
      </c>
    </row>
    <row r="1475" spans="1:6" ht="9.75" customHeight="1">
      <c r="A1475" s="52">
        <v>85076</v>
      </c>
      <c r="B1475" s="52" t="s">
        <v>1455</v>
      </c>
      <c r="C1475" s="53" t="s">
        <v>19</v>
      </c>
      <c r="D1475" s="2">
        <v>94.23</v>
      </c>
      <c r="E1475" s="55">
        <v>17.28</v>
      </c>
      <c r="F1475" s="3">
        <v>111.51</v>
      </c>
    </row>
    <row r="1476" spans="1:6" ht="9.75" customHeight="1">
      <c r="A1476" s="52">
        <v>85077</v>
      </c>
      <c r="B1476" s="52" t="s">
        <v>1456</v>
      </c>
      <c r="C1476" s="53" t="s">
        <v>19</v>
      </c>
      <c r="D1476" s="3">
        <v>422.51</v>
      </c>
      <c r="E1476" s="55">
        <v>36.79</v>
      </c>
      <c r="F1476" s="3">
        <v>459.3</v>
      </c>
    </row>
    <row r="1477" spans="1:6" ht="9.75" customHeight="1">
      <c r="A1477" s="52">
        <v>85078</v>
      </c>
      <c r="B1477" s="52" t="s">
        <v>1457</v>
      </c>
      <c r="C1477" s="53" t="s">
        <v>19</v>
      </c>
      <c r="D1477" s="3">
        <v>464.64</v>
      </c>
      <c r="E1477" s="55">
        <v>36.79</v>
      </c>
      <c r="F1477" s="3">
        <v>501.43</v>
      </c>
    </row>
    <row r="1478" spans="1:6" ht="9.75" customHeight="1">
      <c r="A1478" s="52">
        <v>85079</v>
      </c>
      <c r="B1478" s="52" t="s">
        <v>1458</v>
      </c>
      <c r="C1478" s="53" t="s">
        <v>19</v>
      </c>
      <c r="D1478" s="3">
        <v>270.51</v>
      </c>
      <c r="E1478" s="55">
        <v>36.79</v>
      </c>
      <c r="F1478" s="3">
        <v>307.3</v>
      </c>
    </row>
    <row r="1479" spans="1:6" ht="9.75" customHeight="1">
      <c r="A1479" s="52">
        <v>85080</v>
      </c>
      <c r="B1479" s="52" t="s">
        <v>1459</v>
      </c>
      <c r="C1479" s="53" t="s">
        <v>19</v>
      </c>
      <c r="D1479" s="2">
        <v>69.16</v>
      </c>
      <c r="E1479" s="55">
        <v>17.28</v>
      </c>
      <c r="F1479" s="2">
        <v>86.44</v>
      </c>
    </row>
    <row r="1480" spans="1:6" ht="9.75" customHeight="1">
      <c r="A1480" s="52">
        <v>85081</v>
      </c>
      <c r="B1480" s="52" t="s">
        <v>1460</v>
      </c>
      <c r="C1480" s="53" t="s">
        <v>19</v>
      </c>
      <c r="D1480" s="3">
        <v>325.88</v>
      </c>
      <c r="E1480" s="55">
        <v>36.79</v>
      </c>
      <c r="F1480" s="3">
        <v>362.67</v>
      </c>
    </row>
    <row r="1481" spans="1:6" ht="9.75" customHeight="1">
      <c r="A1481" s="52">
        <v>85082</v>
      </c>
      <c r="B1481" s="52" t="s">
        <v>1461</v>
      </c>
      <c r="C1481" s="53" t="s">
        <v>19</v>
      </c>
      <c r="D1481" s="3">
        <v>139.01</v>
      </c>
      <c r="E1481" s="55">
        <v>17.28</v>
      </c>
      <c r="F1481" s="3">
        <v>156.29</v>
      </c>
    </row>
    <row r="1482" spans="1:6" ht="9.75" customHeight="1">
      <c r="A1482" s="52">
        <v>85083</v>
      </c>
      <c r="B1482" s="52" t="s">
        <v>1462</v>
      </c>
      <c r="C1482" s="53" t="s">
        <v>19</v>
      </c>
      <c r="D1482" s="3">
        <v>141.18</v>
      </c>
      <c r="E1482" s="55">
        <v>17.28</v>
      </c>
      <c r="F1482" s="3">
        <v>158.46</v>
      </c>
    </row>
    <row r="1483" spans="1:6" ht="9.75" customHeight="1">
      <c r="A1483" s="226">
        <v>171</v>
      </c>
      <c r="B1483" s="525" t="s">
        <v>1463</v>
      </c>
      <c r="C1483" s="526"/>
      <c r="D1483" s="526"/>
      <c r="E1483" s="526"/>
      <c r="F1483" s="527"/>
    </row>
    <row r="1484" spans="1:6" ht="9.75" customHeight="1">
      <c r="A1484" s="52">
        <v>90000</v>
      </c>
      <c r="B1484" s="52" t="s">
        <v>2115</v>
      </c>
      <c r="C1484" s="53"/>
      <c r="D1484" s="1">
        <v>0</v>
      </c>
      <c r="E1484" s="54">
        <v>0</v>
      </c>
      <c r="F1484" s="1">
        <v>0</v>
      </c>
    </row>
    <row r="1485" spans="1:6" ht="9.75" customHeight="1">
      <c r="A1485" s="52">
        <v>91000</v>
      </c>
      <c r="B1485" s="52" t="s">
        <v>1464</v>
      </c>
      <c r="C1485" s="53"/>
      <c r="D1485" s="1">
        <v>0</v>
      </c>
      <c r="E1485" s="54">
        <v>0</v>
      </c>
      <c r="F1485" s="1">
        <v>0</v>
      </c>
    </row>
    <row r="1486" spans="1:6" ht="19.350000000000001" customHeight="1">
      <c r="A1486" s="52">
        <v>91007</v>
      </c>
      <c r="B1486" s="52" t="s">
        <v>1465</v>
      </c>
      <c r="C1486" s="53" t="s">
        <v>19</v>
      </c>
      <c r="D1486" s="4">
        <v>5381.64</v>
      </c>
      <c r="E1486" s="57">
        <v>2382.7800000000002</v>
      </c>
      <c r="F1486" s="4">
        <v>7764.42</v>
      </c>
    </row>
    <row r="1487" spans="1:6" ht="19.350000000000001" customHeight="1">
      <c r="A1487" s="52">
        <v>91009</v>
      </c>
      <c r="B1487" s="52" t="s">
        <v>1466</v>
      </c>
      <c r="C1487" s="53" t="s">
        <v>19</v>
      </c>
      <c r="D1487" s="4">
        <v>7361.83</v>
      </c>
      <c r="E1487" s="57">
        <v>3195.09</v>
      </c>
      <c r="F1487" s="5">
        <v>10556.92</v>
      </c>
    </row>
    <row r="1488" spans="1:6" ht="19.350000000000001" customHeight="1">
      <c r="A1488" s="52">
        <v>91010</v>
      </c>
      <c r="B1488" s="52" t="s">
        <v>1467</v>
      </c>
      <c r="C1488" s="53" t="s">
        <v>67</v>
      </c>
      <c r="D1488" s="3">
        <v>313.27999999999997</v>
      </c>
      <c r="E1488" s="55">
        <v>13.82</v>
      </c>
      <c r="F1488" s="3">
        <v>327.10000000000002</v>
      </c>
    </row>
    <row r="1489" spans="1:6" ht="29.1" customHeight="1">
      <c r="A1489" s="52">
        <v>91011</v>
      </c>
      <c r="B1489" s="52" t="s">
        <v>1468</v>
      </c>
      <c r="C1489" s="53" t="s">
        <v>19</v>
      </c>
      <c r="D1489" s="3">
        <v>245.41</v>
      </c>
      <c r="E1489" s="55">
        <v>13.82</v>
      </c>
      <c r="F1489" s="3">
        <v>259.23</v>
      </c>
    </row>
    <row r="1490" spans="1:6" ht="9.75" customHeight="1">
      <c r="A1490" s="52">
        <v>91012</v>
      </c>
      <c r="B1490" s="52" t="s">
        <v>1469</v>
      </c>
      <c r="C1490" s="53" t="s">
        <v>39</v>
      </c>
      <c r="D1490" s="2">
        <v>35.590000000000003</v>
      </c>
      <c r="E1490" s="54">
        <v>9.6</v>
      </c>
      <c r="F1490" s="2">
        <v>45.19</v>
      </c>
    </row>
    <row r="1491" spans="1:6" ht="9.75" customHeight="1">
      <c r="A1491" s="52">
        <v>91018</v>
      </c>
      <c r="B1491" s="52" t="s">
        <v>1470</v>
      </c>
      <c r="C1491" s="53" t="s">
        <v>67</v>
      </c>
      <c r="D1491" s="2">
        <v>14.04</v>
      </c>
      <c r="E1491" s="55">
        <v>10.24</v>
      </c>
      <c r="F1491" s="2">
        <v>24.28</v>
      </c>
    </row>
    <row r="1492" spans="1:6" ht="9.75" customHeight="1">
      <c r="A1492" s="52">
        <v>91020</v>
      </c>
      <c r="B1492" s="52" t="s">
        <v>1471</v>
      </c>
      <c r="C1492" s="53" t="s">
        <v>67</v>
      </c>
      <c r="D1492" s="2">
        <v>16.63</v>
      </c>
      <c r="E1492" s="55">
        <v>11.77</v>
      </c>
      <c r="F1492" s="2">
        <v>28.4</v>
      </c>
    </row>
    <row r="1493" spans="1:6" ht="19.350000000000001" customHeight="1">
      <c r="A1493" s="52">
        <v>91021</v>
      </c>
      <c r="B1493" s="52" t="s">
        <v>1472</v>
      </c>
      <c r="C1493" s="53" t="s">
        <v>19</v>
      </c>
      <c r="D1493" s="1">
        <v>7.67</v>
      </c>
      <c r="E1493" s="54">
        <v>5.12</v>
      </c>
      <c r="F1493" s="2">
        <v>12.79</v>
      </c>
    </row>
    <row r="1494" spans="1:6" ht="9.75" customHeight="1">
      <c r="A1494" s="52">
        <v>91022</v>
      </c>
      <c r="B1494" s="52" t="s">
        <v>1473</v>
      </c>
      <c r="C1494" s="53" t="s">
        <v>67</v>
      </c>
      <c r="D1494" s="2">
        <v>16.52</v>
      </c>
      <c r="E1494" s="54">
        <v>5.12</v>
      </c>
      <c r="F1494" s="2">
        <v>21.64</v>
      </c>
    </row>
    <row r="1495" spans="1:6" ht="19.350000000000001" customHeight="1">
      <c r="A1495" s="52">
        <v>91024</v>
      </c>
      <c r="B1495" s="52" t="s">
        <v>1474</v>
      </c>
      <c r="C1495" s="53" t="s">
        <v>67</v>
      </c>
      <c r="D1495" s="2">
        <v>33.78</v>
      </c>
      <c r="E1495" s="54">
        <v>5.12</v>
      </c>
      <c r="F1495" s="2">
        <v>38.9</v>
      </c>
    </row>
    <row r="1496" spans="1:6" ht="19.350000000000001" customHeight="1">
      <c r="A1496" s="52">
        <v>91025</v>
      </c>
      <c r="B1496" s="52" t="s">
        <v>1475</v>
      </c>
      <c r="C1496" s="53" t="s">
        <v>19</v>
      </c>
      <c r="D1496" s="3">
        <v>141.69999999999999</v>
      </c>
      <c r="E1496" s="55">
        <v>13.82</v>
      </c>
      <c r="F1496" s="3">
        <v>155.52000000000001</v>
      </c>
    </row>
    <row r="1497" spans="1:6" ht="9.75" customHeight="1">
      <c r="A1497" s="52">
        <v>91026</v>
      </c>
      <c r="B1497" s="52" t="s">
        <v>1476</v>
      </c>
      <c r="C1497" s="53" t="s">
        <v>67</v>
      </c>
      <c r="D1497" s="2">
        <v>29.79</v>
      </c>
      <c r="E1497" s="54">
        <v>7.67</v>
      </c>
      <c r="F1497" s="2">
        <v>37.46</v>
      </c>
    </row>
    <row r="1498" spans="1:6" ht="9.75" customHeight="1">
      <c r="A1498" s="52">
        <v>91029</v>
      </c>
      <c r="B1498" s="52" t="s">
        <v>1477</v>
      </c>
      <c r="C1498" s="53" t="s">
        <v>19</v>
      </c>
      <c r="D1498" s="2">
        <v>25.12</v>
      </c>
      <c r="E1498" s="54">
        <v>5.12</v>
      </c>
      <c r="F1498" s="2">
        <v>30.24</v>
      </c>
    </row>
    <row r="1499" spans="1:6" ht="9.75" customHeight="1">
      <c r="A1499" s="52">
        <v>91031</v>
      </c>
      <c r="B1499" s="52" t="s">
        <v>1478</v>
      </c>
      <c r="C1499" s="53" t="s">
        <v>19</v>
      </c>
      <c r="D1499" s="1">
        <v>7.18</v>
      </c>
      <c r="E1499" s="54">
        <v>5.12</v>
      </c>
      <c r="F1499" s="2">
        <v>12.3</v>
      </c>
    </row>
    <row r="1500" spans="1:6" ht="9.75" customHeight="1">
      <c r="A1500" s="52">
        <v>91034</v>
      </c>
      <c r="B1500" s="52" t="s">
        <v>1479</v>
      </c>
      <c r="C1500" s="53" t="s">
        <v>67</v>
      </c>
      <c r="D1500" s="2">
        <v>20.63</v>
      </c>
      <c r="E1500" s="54">
        <v>5.12</v>
      </c>
      <c r="F1500" s="2">
        <v>25.75</v>
      </c>
    </row>
    <row r="1501" spans="1:6" ht="9.75" customHeight="1">
      <c r="A1501" s="52">
        <v>91040</v>
      </c>
      <c r="B1501" s="52" t="s">
        <v>1480</v>
      </c>
      <c r="C1501" s="53" t="s">
        <v>67</v>
      </c>
      <c r="D1501" s="1">
        <v>6.26</v>
      </c>
      <c r="E1501" s="54">
        <v>3.2</v>
      </c>
      <c r="F1501" s="1">
        <v>9.4600000000000009</v>
      </c>
    </row>
    <row r="1502" spans="1:6" ht="19.350000000000001" customHeight="1">
      <c r="A1502" s="52">
        <v>91041</v>
      </c>
      <c r="B1502" s="52" t="s">
        <v>1481</v>
      </c>
      <c r="C1502" s="53" t="s">
        <v>19</v>
      </c>
      <c r="D1502" s="2">
        <v>25.76</v>
      </c>
      <c r="E1502" s="54">
        <v>8.9600000000000009</v>
      </c>
      <c r="F1502" s="2">
        <v>34.72</v>
      </c>
    </row>
    <row r="1503" spans="1:6" ht="29.1" customHeight="1">
      <c r="A1503" s="52">
        <v>91045</v>
      </c>
      <c r="B1503" s="52" t="s">
        <v>2116</v>
      </c>
      <c r="C1503" s="53" t="s">
        <v>19</v>
      </c>
      <c r="D1503" s="1">
        <v>8.5</v>
      </c>
      <c r="E1503" s="54">
        <v>8.3699999999999992</v>
      </c>
      <c r="F1503" s="2">
        <v>16.87</v>
      </c>
    </row>
    <row r="1504" spans="1:6" ht="19.350000000000001" customHeight="1">
      <c r="A1504" s="52">
        <v>91046</v>
      </c>
      <c r="B1504" s="52" t="s">
        <v>1483</v>
      </c>
      <c r="C1504" s="53" t="s">
        <v>67</v>
      </c>
      <c r="D1504" s="2">
        <v>38.78</v>
      </c>
      <c r="E1504" s="54">
        <v>1.22</v>
      </c>
      <c r="F1504" s="2">
        <v>40</v>
      </c>
    </row>
    <row r="1505" spans="1:6" ht="9.75" customHeight="1">
      <c r="A1505" s="226">
        <v>172</v>
      </c>
      <c r="B1505" s="525" t="s">
        <v>1484</v>
      </c>
      <c r="C1505" s="526"/>
      <c r="D1505" s="526"/>
      <c r="E1505" s="526"/>
      <c r="F1505" s="527"/>
    </row>
    <row r="1506" spans="1:6" ht="9.75" customHeight="1">
      <c r="A1506" s="52">
        <v>100000</v>
      </c>
      <c r="B1506" s="52" t="s">
        <v>2117</v>
      </c>
      <c r="C1506" s="53"/>
      <c r="D1506" s="1">
        <v>0</v>
      </c>
      <c r="E1506" s="54">
        <v>0</v>
      </c>
      <c r="F1506" s="1">
        <v>0</v>
      </c>
    </row>
    <row r="1507" spans="1:6" ht="9.75" customHeight="1">
      <c r="A1507" s="52">
        <v>100101</v>
      </c>
      <c r="B1507" s="52" t="s">
        <v>2118</v>
      </c>
      <c r="C1507" s="53" t="s">
        <v>11</v>
      </c>
      <c r="D1507" s="2">
        <v>22.63</v>
      </c>
      <c r="E1507" s="55">
        <v>25.8</v>
      </c>
      <c r="F1507" s="2">
        <v>48.43</v>
      </c>
    </row>
    <row r="1508" spans="1:6" ht="9.75" customHeight="1">
      <c r="A1508" s="52">
        <v>100102</v>
      </c>
      <c r="B1508" s="52" t="s">
        <v>2119</v>
      </c>
      <c r="C1508" s="53" t="s">
        <v>11</v>
      </c>
      <c r="D1508" s="2">
        <v>46.37</v>
      </c>
      <c r="E1508" s="55">
        <v>35.03</v>
      </c>
      <c r="F1508" s="2">
        <v>81.400000000000006</v>
      </c>
    </row>
    <row r="1509" spans="1:6" ht="9.75" customHeight="1">
      <c r="A1509" s="52">
        <v>100103</v>
      </c>
      <c r="B1509" s="52" t="s">
        <v>2120</v>
      </c>
      <c r="C1509" s="53" t="s">
        <v>11</v>
      </c>
      <c r="D1509" s="2">
        <v>30.69</v>
      </c>
      <c r="E1509" s="55">
        <v>63.89</v>
      </c>
      <c r="F1509" s="2">
        <v>94.58</v>
      </c>
    </row>
    <row r="1510" spans="1:6" ht="19.350000000000001" customHeight="1">
      <c r="A1510" s="52">
        <v>100155</v>
      </c>
      <c r="B1510" s="52" t="s">
        <v>1488</v>
      </c>
      <c r="C1510" s="53" t="s">
        <v>11</v>
      </c>
      <c r="D1510" s="2">
        <v>33.79</v>
      </c>
      <c r="E1510" s="55">
        <v>27.42</v>
      </c>
      <c r="F1510" s="2">
        <v>61.21</v>
      </c>
    </row>
    <row r="1511" spans="1:6" ht="19.350000000000001" customHeight="1">
      <c r="A1511" s="52">
        <v>100160</v>
      </c>
      <c r="B1511" s="52" t="s">
        <v>1489</v>
      </c>
      <c r="C1511" s="53" t="s">
        <v>11</v>
      </c>
      <c r="D1511" s="2">
        <v>23.5</v>
      </c>
      <c r="E1511" s="55">
        <v>24.13</v>
      </c>
      <c r="F1511" s="2">
        <v>47.63</v>
      </c>
    </row>
    <row r="1512" spans="1:6" ht="9.75" customHeight="1">
      <c r="A1512" s="52">
        <v>100201</v>
      </c>
      <c r="B1512" s="52" t="s">
        <v>1490</v>
      </c>
      <c r="C1512" s="53" t="s">
        <v>11</v>
      </c>
      <c r="D1512" s="2">
        <v>23.46</v>
      </c>
      <c r="E1512" s="55">
        <v>24.6</v>
      </c>
      <c r="F1512" s="2">
        <v>48.06</v>
      </c>
    </row>
    <row r="1513" spans="1:6" ht="9.75" customHeight="1">
      <c r="A1513" s="52">
        <v>100202</v>
      </c>
      <c r="B1513" s="52" t="s">
        <v>1491</v>
      </c>
      <c r="C1513" s="53" t="s">
        <v>11</v>
      </c>
      <c r="D1513" s="2">
        <v>51.19</v>
      </c>
      <c r="E1513" s="55">
        <v>42.48</v>
      </c>
      <c r="F1513" s="2">
        <v>93.67</v>
      </c>
    </row>
    <row r="1514" spans="1:6" ht="9.75" customHeight="1">
      <c r="A1514" s="52">
        <v>100203</v>
      </c>
      <c r="B1514" s="52" t="s">
        <v>2121</v>
      </c>
      <c r="C1514" s="53" t="s">
        <v>11</v>
      </c>
      <c r="D1514" s="2">
        <v>91.52</v>
      </c>
      <c r="E1514" s="55">
        <v>43.48</v>
      </c>
      <c r="F1514" s="3">
        <v>135</v>
      </c>
    </row>
    <row r="1515" spans="1:6" ht="9.75" customHeight="1">
      <c r="A1515" s="52">
        <v>100204</v>
      </c>
      <c r="B1515" s="52" t="s">
        <v>1493</v>
      </c>
      <c r="C1515" s="53" t="s">
        <v>39</v>
      </c>
      <c r="D1515" s="1">
        <v>8.35</v>
      </c>
      <c r="E1515" s="54">
        <v>6.36</v>
      </c>
      <c r="F1515" s="2">
        <v>14.71</v>
      </c>
    </row>
    <row r="1516" spans="1:6" ht="9.75" customHeight="1">
      <c r="A1516" s="52">
        <v>100205</v>
      </c>
      <c r="B1516" s="52" t="s">
        <v>1494</v>
      </c>
      <c r="C1516" s="53" t="s">
        <v>39</v>
      </c>
      <c r="D1516" s="1">
        <v>6.73</v>
      </c>
      <c r="E1516" s="55">
        <v>10.24</v>
      </c>
      <c r="F1516" s="2">
        <v>16.97</v>
      </c>
    </row>
    <row r="1517" spans="1:6" ht="9.75" customHeight="1">
      <c r="A1517" s="52">
        <v>100301</v>
      </c>
      <c r="B1517" s="52" t="s">
        <v>1495</v>
      </c>
      <c r="C1517" s="53" t="s">
        <v>11</v>
      </c>
      <c r="D1517" s="3">
        <v>684.69</v>
      </c>
      <c r="E1517" s="55">
        <v>50.79</v>
      </c>
      <c r="F1517" s="3">
        <v>735.48</v>
      </c>
    </row>
    <row r="1518" spans="1:6" ht="9.75" customHeight="1">
      <c r="A1518" s="52">
        <v>100302</v>
      </c>
      <c r="B1518" s="52" t="s">
        <v>1496</v>
      </c>
      <c r="C1518" s="53" t="s">
        <v>11</v>
      </c>
      <c r="D1518" s="3">
        <v>199.86</v>
      </c>
      <c r="E1518" s="55">
        <v>50.79</v>
      </c>
      <c r="F1518" s="3">
        <v>250.65</v>
      </c>
    </row>
    <row r="1519" spans="1:6" ht="9.75" customHeight="1">
      <c r="A1519" s="52">
        <v>100303</v>
      </c>
      <c r="B1519" s="52" t="s">
        <v>1497</v>
      </c>
      <c r="C1519" s="53" t="s">
        <v>11</v>
      </c>
      <c r="D1519" s="3">
        <v>274.99</v>
      </c>
      <c r="E1519" s="55">
        <v>50.79</v>
      </c>
      <c r="F1519" s="3">
        <v>325.77999999999997</v>
      </c>
    </row>
    <row r="1520" spans="1:6" ht="9.75" customHeight="1">
      <c r="A1520" s="52">
        <v>100320</v>
      </c>
      <c r="B1520" s="52" t="s">
        <v>1498</v>
      </c>
      <c r="C1520" s="53" t="s">
        <v>11</v>
      </c>
      <c r="D1520" s="3">
        <v>396.66</v>
      </c>
      <c r="E1520" s="55">
        <v>50.79</v>
      </c>
      <c r="F1520" s="3">
        <v>447.45</v>
      </c>
    </row>
    <row r="1521" spans="1:6" ht="9.75" customHeight="1">
      <c r="A1521" s="52">
        <v>100401</v>
      </c>
      <c r="B1521" s="52" t="s">
        <v>1499</v>
      </c>
      <c r="C1521" s="53" t="s">
        <v>11</v>
      </c>
      <c r="D1521" s="3">
        <v>219.53</v>
      </c>
      <c r="E1521" s="54">
        <v>0.12</v>
      </c>
      <c r="F1521" s="3">
        <v>219.65</v>
      </c>
    </row>
    <row r="1522" spans="1:6" ht="9.75" customHeight="1">
      <c r="A1522" s="52">
        <v>100402</v>
      </c>
      <c r="B1522" s="52" t="s">
        <v>1500</v>
      </c>
      <c r="C1522" s="53" t="s">
        <v>11</v>
      </c>
      <c r="D1522" s="3">
        <v>142.88999999999999</v>
      </c>
      <c r="E1522" s="54">
        <v>0.12</v>
      </c>
      <c r="F1522" s="3">
        <v>143.01</v>
      </c>
    </row>
    <row r="1523" spans="1:6" ht="9.75" customHeight="1">
      <c r="A1523" s="52">
        <v>100403</v>
      </c>
      <c r="B1523" s="52" t="s">
        <v>1501</v>
      </c>
      <c r="C1523" s="53" t="s">
        <v>19</v>
      </c>
      <c r="D1523" s="3">
        <v>155.81</v>
      </c>
      <c r="E1523" s="54">
        <v>0</v>
      </c>
      <c r="F1523" s="3">
        <v>155.81</v>
      </c>
    </row>
    <row r="1524" spans="1:6" ht="9.75" customHeight="1">
      <c r="A1524" s="52">
        <v>100404</v>
      </c>
      <c r="B1524" s="52" t="s">
        <v>1502</v>
      </c>
      <c r="C1524" s="53" t="s">
        <v>19</v>
      </c>
      <c r="D1524" s="3">
        <v>105.81</v>
      </c>
      <c r="E1524" s="54">
        <v>0</v>
      </c>
      <c r="F1524" s="3">
        <v>105.81</v>
      </c>
    </row>
    <row r="1525" spans="1:6" ht="9.75" customHeight="1">
      <c r="A1525" s="52">
        <v>100405</v>
      </c>
      <c r="B1525" s="52" t="s">
        <v>1503</v>
      </c>
      <c r="C1525" s="53" t="s">
        <v>11</v>
      </c>
      <c r="D1525" s="3">
        <v>296.64</v>
      </c>
      <c r="E1525" s="54">
        <v>0.12</v>
      </c>
      <c r="F1525" s="3">
        <v>296.76</v>
      </c>
    </row>
    <row r="1526" spans="1:6" ht="9.75" customHeight="1">
      <c r="A1526" s="52">
        <v>100406</v>
      </c>
      <c r="B1526" s="52" t="s">
        <v>1504</v>
      </c>
      <c r="C1526" s="53" t="s">
        <v>11</v>
      </c>
      <c r="D1526" s="3">
        <v>171.85</v>
      </c>
      <c r="E1526" s="54">
        <v>0.12</v>
      </c>
      <c r="F1526" s="3">
        <v>171.97</v>
      </c>
    </row>
    <row r="1527" spans="1:6" ht="9.75" customHeight="1">
      <c r="A1527" s="52">
        <v>100500</v>
      </c>
      <c r="B1527" s="52" t="s">
        <v>2122</v>
      </c>
      <c r="C1527" s="53" t="s">
        <v>11</v>
      </c>
      <c r="D1527" s="3">
        <v>120.99</v>
      </c>
      <c r="E1527" s="55">
        <v>46.4</v>
      </c>
      <c r="F1527" s="3">
        <v>167.39</v>
      </c>
    </row>
    <row r="1528" spans="1:6" ht="9.75" customHeight="1">
      <c r="A1528" s="52">
        <v>100501</v>
      </c>
      <c r="B1528" s="52" t="s">
        <v>2123</v>
      </c>
      <c r="C1528" s="53" t="s">
        <v>11</v>
      </c>
      <c r="D1528" s="3">
        <v>118.97</v>
      </c>
      <c r="E1528" s="55">
        <v>46.4</v>
      </c>
      <c r="F1528" s="3">
        <v>165.37</v>
      </c>
    </row>
    <row r="1529" spans="1:6" ht="9.75" customHeight="1">
      <c r="A1529" s="52">
        <v>100502</v>
      </c>
      <c r="B1529" s="52" t="s">
        <v>1506</v>
      </c>
      <c r="C1529" s="53" t="s">
        <v>11</v>
      </c>
      <c r="D1529" s="3">
        <v>128.62</v>
      </c>
      <c r="E1529" s="55">
        <v>47.26</v>
      </c>
      <c r="F1529" s="3">
        <v>175.88</v>
      </c>
    </row>
    <row r="1530" spans="1:6" ht="19.350000000000001" customHeight="1">
      <c r="A1530" s="52">
        <v>100600</v>
      </c>
      <c r="B1530" s="52" t="s">
        <v>1507</v>
      </c>
      <c r="C1530" s="53" t="s">
        <v>11</v>
      </c>
      <c r="D1530" s="3">
        <v>629.03</v>
      </c>
      <c r="E1530" s="55">
        <v>52.93</v>
      </c>
      <c r="F1530" s="3">
        <v>681.96</v>
      </c>
    </row>
    <row r="1531" spans="1:6" ht="19.350000000000001" customHeight="1">
      <c r="A1531" s="52">
        <v>100601</v>
      </c>
      <c r="B1531" s="52" t="s">
        <v>1508</v>
      </c>
      <c r="C1531" s="53" t="s">
        <v>11</v>
      </c>
      <c r="D1531" s="3">
        <v>624.9</v>
      </c>
      <c r="E1531" s="55">
        <v>51.99</v>
      </c>
      <c r="F1531" s="3">
        <v>676.89</v>
      </c>
    </row>
    <row r="1532" spans="1:6" ht="9.75" customHeight="1">
      <c r="A1532" s="52">
        <v>100602</v>
      </c>
      <c r="B1532" s="52" t="s">
        <v>1509</v>
      </c>
      <c r="C1532" s="53" t="s">
        <v>11</v>
      </c>
      <c r="D1532" s="3">
        <v>192.24</v>
      </c>
      <c r="E1532" s="55">
        <v>49.4</v>
      </c>
      <c r="F1532" s="3">
        <v>241.64</v>
      </c>
    </row>
    <row r="1533" spans="1:6" ht="9.75" customHeight="1">
      <c r="A1533" s="52">
        <v>100603</v>
      </c>
      <c r="B1533" s="52" t="s">
        <v>1510</v>
      </c>
      <c r="C1533" s="53" t="s">
        <v>11</v>
      </c>
      <c r="D1533" s="3">
        <v>404.87</v>
      </c>
      <c r="E1533" s="55">
        <v>98.81</v>
      </c>
      <c r="F1533" s="3">
        <v>503.68</v>
      </c>
    </row>
    <row r="1534" spans="1:6" ht="9.75" customHeight="1">
      <c r="A1534" s="52">
        <v>100604</v>
      </c>
      <c r="B1534" s="52" t="s">
        <v>1511</v>
      </c>
      <c r="C1534" s="53" t="s">
        <v>11</v>
      </c>
      <c r="D1534" s="2">
        <v>91.29</v>
      </c>
      <c r="E1534" s="55">
        <v>25.18</v>
      </c>
      <c r="F1534" s="3">
        <v>116.47</v>
      </c>
    </row>
    <row r="1535" spans="1:6" ht="9.75" customHeight="1">
      <c r="A1535" s="52">
        <v>100607</v>
      </c>
      <c r="B1535" s="52" t="s">
        <v>1512</v>
      </c>
      <c r="C1535" s="53" t="s">
        <v>11</v>
      </c>
      <c r="D1535" s="3">
        <v>135.69999999999999</v>
      </c>
      <c r="E1535" s="55">
        <v>63.89</v>
      </c>
      <c r="F1535" s="3">
        <v>199.59</v>
      </c>
    </row>
    <row r="1536" spans="1:6" ht="9.75" customHeight="1">
      <c r="A1536" s="52">
        <v>100608</v>
      </c>
      <c r="B1536" s="52" t="s">
        <v>1513</v>
      </c>
      <c r="C1536" s="53" t="s">
        <v>11</v>
      </c>
      <c r="D1536" s="3">
        <v>197.32</v>
      </c>
      <c r="E1536" s="55">
        <v>91.84</v>
      </c>
      <c r="F1536" s="3">
        <v>289.16000000000003</v>
      </c>
    </row>
    <row r="1537" spans="1:6" ht="9.75" customHeight="1">
      <c r="A1537" s="226">
        <v>173</v>
      </c>
      <c r="B1537" s="525" t="s">
        <v>1514</v>
      </c>
      <c r="C1537" s="526"/>
      <c r="D1537" s="526"/>
      <c r="E1537" s="526"/>
      <c r="F1537" s="527"/>
    </row>
    <row r="1538" spans="1:6" ht="9.75" customHeight="1">
      <c r="A1538" s="52">
        <v>110000</v>
      </c>
      <c r="B1538" s="52" t="s">
        <v>1514</v>
      </c>
      <c r="C1538" s="53"/>
      <c r="D1538" s="1">
        <v>0</v>
      </c>
      <c r="E1538" s="54">
        <v>0</v>
      </c>
      <c r="F1538" s="1">
        <v>0</v>
      </c>
    </row>
    <row r="1539" spans="1:6" ht="19.350000000000001" customHeight="1">
      <c r="A1539" s="52">
        <v>110105</v>
      </c>
      <c r="B1539" s="52" t="s">
        <v>1515</v>
      </c>
      <c r="C1539" s="53" t="s">
        <v>11</v>
      </c>
      <c r="D1539" s="2">
        <v>58.87</v>
      </c>
      <c r="E1539" s="55">
        <v>20.52</v>
      </c>
      <c r="F1539" s="2">
        <v>79.39</v>
      </c>
    </row>
    <row r="1540" spans="1:6" ht="19.350000000000001" customHeight="1">
      <c r="A1540" s="52">
        <v>110106</v>
      </c>
      <c r="B1540" s="52" t="s">
        <v>1516</v>
      </c>
      <c r="C1540" s="53" t="s">
        <v>11</v>
      </c>
      <c r="D1540" s="2">
        <v>79.260000000000005</v>
      </c>
      <c r="E1540" s="55">
        <v>22.17</v>
      </c>
      <c r="F1540" s="3">
        <v>101.43</v>
      </c>
    </row>
    <row r="1541" spans="1:6" ht="19.350000000000001" customHeight="1">
      <c r="A1541" s="52">
        <v>110107</v>
      </c>
      <c r="B1541" s="52" t="s">
        <v>1517</v>
      </c>
      <c r="C1541" s="53" t="s">
        <v>11</v>
      </c>
      <c r="D1541" s="2">
        <v>98.37</v>
      </c>
      <c r="E1541" s="55">
        <v>26.26</v>
      </c>
      <c r="F1541" s="3">
        <v>124.63</v>
      </c>
    </row>
    <row r="1542" spans="1:6" ht="9.75" customHeight="1">
      <c r="A1542" s="226">
        <v>174</v>
      </c>
      <c r="B1542" s="525" t="s">
        <v>1518</v>
      </c>
      <c r="C1542" s="526"/>
      <c r="D1542" s="526"/>
      <c r="E1542" s="526"/>
      <c r="F1542" s="527"/>
    </row>
    <row r="1543" spans="1:6" ht="9.75" customHeight="1">
      <c r="A1543" s="52">
        <v>120000</v>
      </c>
      <c r="B1543" s="52" t="s">
        <v>2124</v>
      </c>
      <c r="C1543" s="53"/>
      <c r="D1543" s="1">
        <v>0</v>
      </c>
      <c r="E1543" s="54">
        <v>0</v>
      </c>
      <c r="F1543" s="1">
        <v>0</v>
      </c>
    </row>
    <row r="1544" spans="1:6" ht="9.75" customHeight="1">
      <c r="A1544" s="52">
        <v>120101</v>
      </c>
      <c r="B1544" s="52" t="s">
        <v>1519</v>
      </c>
      <c r="C1544" s="53" t="s">
        <v>11</v>
      </c>
      <c r="D1544" s="2">
        <v>12.12</v>
      </c>
      <c r="E1544" s="54">
        <v>8.66</v>
      </c>
      <c r="F1544" s="2">
        <v>20.78</v>
      </c>
    </row>
    <row r="1545" spans="1:6" ht="9.75" customHeight="1">
      <c r="A1545" s="52">
        <v>120102</v>
      </c>
      <c r="B1545" s="52" t="s">
        <v>1520</v>
      </c>
      <c r="C1545" s="53" t="s">
        <v>11</v>
      </c>
      <c r="D1545" s="2">
        <v>84.19</v>
      </c>
      <c r="E1545" s="55">
        <v>20.99</v>
      </c>
      <c r="F1545" s="3">
        <v>105.18</v>
      </c>
    </row>
    <row r="1546" spans="1:6" ht="9.75" customHeight="1">
      <c r="A1546" s="52">
        <v>120104</v>
      </c>
      <c r="B1546" s="52" t="s">
        <v>1521</v>
      </c>
      <c r="C1546" s="53" t="s">
        <v>11</v>
      </c>
      <c r="D1546" s="2">
        <v>66.569999999999993</v>
      </c>
      <c r="E1546" s="55">
        <v>20.99</v>
      </c>
      <c r="F1546" s="2">
        <v>87.56</v>
      </c>
    </row>
    <row r="1547" spans="1:6" ht="9.75" customHeight="1">
      <c r="A1547" s="52">
        <v>120107</v>
      </c>
      <c r="B1547" s="52" t="s">
        <v>1522</v>
      </c>
      <c r="C1547" s="53" t="s">
        <v>11</v>
      </c>
      <c r="D1547" s="2">
        <v>73.83</v>
      </c>
      <c r="E1547" s="55">
        <v>20.99</v>
      </c>
      <c r="F1547" s="2">
        <v>94.82</v>
      </c>
    </row>
    <row r="1548" spans="1:6" ht="9.75" customHeight="1">
      <c r="A1548" s="52">
        <v>120205</v>
      </c>
      <c r="B1548" s="52" t="s">
        <v>1523</v>
      </c>
      <c r="C1548" s="53" t="s">
        <v>11</v>
      </c>
      <c r="D1548" s="2">
        <v>80.16</v>
      </c>
      <c r="E1548" s="55">
        <v>20.99</v>
      </c>
      <c r="F1548" s="3">
        <v>101.15</v>
      </c>
    </row>
    <row r="1549" spans="1:6" ht="9.75" customHeight="1">
      <c r="A1549" s="52">
        <v>120206</v>
      </c>
      <c r="B1549" s="52" t="s">
        <v>1524</v>
      </c>
      <c r="C1549" s="53" t="s">
        <v>11</v>
      </c>
      <c r="D1549" s="2">
        <v>23.44</v>
      </c>
      <c r="E1549" s="55">
        <v>17.899999999999999</v>
      </c>
      <c r="F1549" s="2">
        <v>41.34</v>
      </c>
    </row>
    <row r="1550" spans="1:6" ht="9.75" customHeight="1">
      <c r="A1550" s="52">
        <v>120207</v>
      </c>
      <c r="B1550" s="52" t="s">
        <v>1525</v>
      </c>
      <c r="C1550" s="53" t="s">
        <v>11</v>
      </c>
      <c r="D1550" s="2">
        <v>10.57</v>
      </c>
      <c r="E1550" s="54">
        <v>8.66</v>
      </c>
      <c r="F1550" s="2">
        <v>19.23</v>
      </c>
    </row>
    <row r="1551" spans="1:6" ht="9.75" customHeight="1">
      <c r="A1551" s="52">
        <v>120208</v>
      </c>
      <c r="B1551" s="52" t="s">
        <v>1526</v>
      </c>
      <c r="C1551" s="53" t="s">
        <v>11</v>
      </c>
      <c r="D1551" s="2">
        <v>13.02</v>
      </c>
      <c r="E1551" s="55">
        <v>11.78</v>
      </c>
      <c r="F1551" s="2">
        <v>24.8</v>
      </c>
    </row>
    <row r="1552" spans="1:6" ht="9.75" customHeight="1">
      <c r="A1552" s="52">
        <v>120209</v>
      </c>
      <c r="B1552" s="52" t="s">
        <v>1527</v>
      </c>
      <c r="C1552" s="53" t="s">
        <v>11</v>
      </c>
      <c r="D1552" s="2">
        <v>12.03</v>
      </c>
      <c r="E1552" s="55">
        <v>11.78</v>
      </c>
      <c r="F1552" s="2">
        <v>23.81</v>
      </c>
    </row>
    <row r="1553" spans="1:6" ht="19.350000000000001" customHeight="1">
      <c r="A1553" s="52">
        <v>120210</v>
      </c>
      <c r="B1553" s="52" t="s">
        <v>1528</v>
      </c>
      <c r="C1553" s="53" t="s">
        <v>1529</v>
      </c>
      <c r="D1553" s="1">
        <v>0.11</v>
      </c>
      <c r="E1553" s="54">
        <v>7.0000000000000007E-2</v>
      </c>
      <c r="F1553" s="1">
        <v>0.18</v>
      </c>
    </row>
    <row r="1554" spans="1:6" ht="9.75" customHeight="1">
      <c r="A1554" s="52">
        <v>120212</v>
      </c>
      <c r="B1554" s="52" t="s">
        <v>1530</v>
      </c>
      <c r="C1554" s="53" t="s">
        <v>11</v>
      </c>
      <c r="D1554" s="2">
        <v>48.96</v>
      </c>
      <c r="E1554" s="55">
        <v>21.21</v>
      </c>
      <c r="F1554" s="2">
        <v>70.17</v>
      </c>
    </row>
    <row r="1555" spans="1:6" ht="9.75" customHeight="1">
      <c r="A1555" s="52">
        <v>120901</v>
      </c>
      <c r="B1555" s="52" t="s">
        <v>1531</v>
      </c>
      <c r="C1555" s="53" t="s">
        <v>11</v>
      </c>
      <c r="D1555" s="2">
        <v>92.79</v>
      </c>
      <c r="E1555" s="55">
        <v>29.65</v>
      </c>
      <c r="F1555" s="3">
        <v>122.44</v>
      </c>
    </row>
    <row r="1556" spans="1:6" ht="9.75" customHeight="1">
      <c r="A1556" s="52">
        <v>120902</v>
      </c>
      <c r="B1556" s="52" t="s">
        <v>1532</v>
      </c>
      <c r="C1556" s="53" t="s">
        <v>11</v>
      </c>
      <c r="D1556" s="2">
        <v>13.12</v>
      </c>
      <c r="E1556" s="55">
        <v>18.850000000000001</v>
      </c>
      <c r="F1556" s="2">
        <v>31.97</v>
      </c>
    </row>
    <row r="1557" spans="1:6" ht="9.75" customHeight="1">
      <c r="A1557" s="52">
        <v>121001</v>
      </c>
      <c r="B1557" s="52" t="s">
        <v>1533</v>
      </c>
      <c r="C1557" s="53" t="s">
        <v>11</v>
      </c>
      <c r="D1557" s="2">
        <v>15.9</v>
      </c>
      <c r="E1557" s="54">
        <v>2.25</v>
      </c>
      <c r="F1557" s="2">
        <v>18.149999999999999</v>
      </c>
    </row>
    <row r="1558" spans="1:6" ht="9.75" customHeight="1">
      <c r="A1558" s="52">
        <v>121101</v>
      </c>
      <c r="B1558" s="52" t="s">
        <v>1534</v>
      </c>
      <c r="C1558" s="53" t="s">
        <v>11</v>
      </c>
      <c r="D1558" s="2">
        <v>15.9</v>
      </c>
      <c r="E1558" s="54">
        <v>2.3199999999999998</v>
      </c>
      <c r="F1558" s="2">
        <v>18.22</v>
      </c>
    </row>
    <row r="1559" spans="1:6" ht="29.1" customHeight="1">
      <c r="A1559" s="52">
        <v>121105</v>
      </c>
      <c r="B1559" s="52" t="s">
        <v>1535</v>
      </c>
      <c r="C1559" s="53" t="s">
        <v>11</v>
      </c>
      <c r="D1559" s="2">
        <v>12.35</v>
      </c>
      <c r="E1559" s="54">
        <v>3.34</v>
      </c>
      <c r="F1559" s="2">
        <v>15.69</v>
      </c>
    </row>
    <row r="1560" spans="1:6" ht="9.75" customHeight="1">
      <c r="A1560" s="226">
        <v>175</v>
      </c>
      <c r="B1560" s="525" t="s">
        <v>1536</v>
      </c>
      <c r="C1560" s="526"/>
      <c r="D1560" s="526"/>
      <c r="E1560" s="526"/>
      <c r="F1560" s="527"/>
    </row>
    <row r="1561" spans="1:6" ht="9.75" customHeight="1">
      <c r="A1561" s="52">
        <v>130000</v>
      </c>
      <c r="B1561" s="52" t="s">
        <v>2125</v>
      </c>
      <c r="C1561" s="53"/>
      <c r="D1561" s="1">
        <v>0</v>
      </c>
      <c r="E1561" s="54">
        <v>0</v>
      </c>
      <c r="F1561" s="1">
        <v>0</v>
      </c>
    </row>
    <row r="1562" spans="1:6" ht="19.350000000000001" customHeight="1">
      <c r="A1562" s="52">
        <v>130103</v>
      </c>
      <c r="B1562" s="52" t="s">
        <v>1537</v>
      </c>
      <c r="C1562" s="53" t="s">
        <v>11</v>
      </c>
      <c r="D1562" s="2">
        <v>32.82</v>
      </c>
      <c r="E1562" s="54">
        <v>3.99</v>
      </c>
      <c r="F1562" s="2">
        <v>36.81</v>
      </c>
    </row>
    <row r="1563" spans="1:6" ht="19.350000000000001" customHeight="1">
      <c r="A1563" s="52">
        <v>130107</v>
      </c>
      <c r="B1563" s="52" t="s">
        <v>1538</v>
      </c>
      <c r="C1563" s="53" t="s">
        <v>11</v>
      </c>
      <c r="D1563" s="2">
        <v>24.59</v>
      </c>
      <c r="E1563" s="55">
        <v>16.690000000000001</v>
      </c>
      <c r="F1563" s="2">
        <v>41.28</v>
      </c>
    </row>
    <row r="1564" spans="1:6" ht="19.350000000000001" customHeight="1">
      <c r="A1564" s="52">
        <v>130150</v>
      </c>
      <c r="B1564" s="52" t="s">
        <v>1539</v>
      </c>
      <c r="C1564" s="53" t="s">
        <v>11</v>
      </c>
      <c r="D1564" s="2">
        <v>40.020000000000003</v>
      </c>
      <c r="E1564" s="55">
        <v>12.63</v>
      </c>
      <c r="F1564" s="2">
        <v>52.65</v>
      </c>
    </row>
    <row r="1565" spans="1:6" ht="9.75" customHeight="1">
      <c r="A1565" s="52">
        <v>130152</v>
      </c>
      <c r="B1565" s="52" t="s">
        <v>1540</v>
      </c>
      <c r="C1565" s="53" t="s">
        <v>11</v>
      </c>
      <c r="D1565" s="1">
        <v>5.58</v>
      </c>
      <c r="E1565" s="55">
        <v>18.77</v>
      </c>
      <c r="F1565" s="2">
        <v>24.35</v>
      </c>
    </row>
    <row r="1566" spans="1:6" ht="9.75" customHeight="1">
      <c r="A1566" s="52">
        <v>130160</v>
      </c>
      <c r="B1566" s="52" t="s">
        <v>1541</v>
      </c>
      <c r="C1566" s="53" t="s">
        <v>30</v>
      </c>
      <c r="D1566" s="3">
        <v>991.7</v>
      </c>
      <c r="E1566" s="56">
        <v>556.30999999999995</v>
      </c>
      <c r="F1566" s="4">
        <v>1548.01</v>
      </c>
    </row>
    <row r="1567" spans="1:6" ht="9.75" customHeight="1">
      <c r="A1567" s="226">
        <v>176</v>
      </c>
      <c r="B1567" s="525" t="s">
        <v>1542</v>
      </c>
      <c r="C1567" s="526"/>
      <c r="D1567" s="526"/>
      <c r="E1567" s="526"/>
      <c r="F1567" s="527"/>
    </row>
    <row r="1568" spans="1:6" ht="9.75" customHeight="1">
      <c r="A1568" s="52">
        <v>140000</v>
      </c>
      <c r="B1568" s="52" t="s">
        <v>1542</v>
      </c>
      <c r="C1568" s="53"/>
      <c r="D1568" s="1">
        <v>0</v>
      </c>
      <c r="E1568" s="54">
        <v>0</v>
      </c>
      <c r="F1568" s="1">
        <v>0</v>
      </c>
    </row>
    <row r="1569" spans="1:6" ht="9.75" customHeight="1">
      <c r="A1569" s="52">
        <v>140101</v>
      </c>
      <c r="B1569" s="52" t="s">
        <v>1543</v>
      </c>
      <c r="C1569" s="53" t="s">
        <v>11</v>
      </c>
      <c r="D1569" s="3">
        <v>117.9</v>
      </c>
      <c r="E1569" s="55">
        <v>38.380000000000003</v>
      </c>
      <c r="F1569" s="3">
        <v>156.28</v>
      </c>
    </row>
    <row r="1570" spans="1:6" ht="9.75" customHeight="1">
      <c r="A1570" s="52">
        <v>140102</v>
      </c>
      <c r="B1570" s="52" t="s">
        <v>1544</v>
      </c>
      <c r="C1570" s="53" t="s">
        <v>11</v>
      </c>
      <c r="D1570" s="3">
        <v>122.79</v>
      </c>
      <c r="E1570" s="55">
        <v>47.99</v>
      </c>
      <c r="F1570" s="3">
        <v>170.78</v>
      </c>
    </row>
    <row r="1571" spans="1:6" ht="9.75" customHeight="1">
      <c r="A1571" s="52">
        <v>140103</v>
      </c>
      <c r="B1571" s="52" t="s">
        <v>1545</v>
      </c>
      <c r="C1571" s="53" t="s">
        <v>11</v>
      </c>
      <c r="D1571" s="3">
        <v>132.05000000000001</v>
      </c>
      <c r="E1571" s="55">
        <v>57.59</v>
      </c>
      <c r="F1571" s="3">
        <v>189.64</v>
      </c>
    </row>
    <row r="1572" spans="1:6" ht="9.75" customHeight="1">
      <c r="A1572" s="52">
        <v>140111</v>
      </c>
      <c r="B1572" s="52" t="s">
        <v>1546</v>
      </c>
      <c r="C1572" s="53" t="s">
        <v>11</v>
      </c>
      <c r="D1572" s="1">
        <v>3.31</v>
      </c>
      <c r="E1572" s="55">
        <v>38.380000000000003</v>
      </c>
      <c r="F1572" s="2">
        <v>41.69</v>
      </c>
    </row>
    <row r="1573" spans="1:6" ht="9.75" customHeight="1">
      <c r="A1573" s="52">
        <v>140112</v>
      </c>
      <c r="B1573" s="52" t="s">
        <v>1547</v>
      </c>
      <c r="C1573" s="53" t="s">
        <v>11</v>
      </c>
      <c r="D1573" s="1">
        <v>3.31</v>
      </c>
      <c r="E1573" s="55">
        <v>47.99</v>
      </c>
      <c r="F1573" s="2">
        <v>51.3</v>
      </c>
    </row>
    <row r="1574" spans="1:6" ht="9.75" customHeight="1">
      <c r="A1574" s="52">
        <v>140113</v>
      </c>
      <c r="B1574" s="52" t="s">
        <v>1548</v>
      </c>
      <c r="C1574" s="53" t="s">
        <v>11</v>
      </c>
      <c r="D1574" s="1">
        <v>3.31</v>
      </c>
      <c r="E1574" s="55">
        <v>57.59</v>
      </c>
      <c r="F1574" s="2">
        <v>60.9</v>
      </c>
    </row>
    <row r="1575" spans="1:6" ht="9.75" customHeight="1">
      <c r="A1575" s="52">
        <v>140118</v>
      </c>
      <c r="B1575" s="52" t="s">
        <v>1549</v>
      </c>
      <c r="C1575" s="53" t="s">
        <v>11</v>
      </c>
      <c r="D1575" s="1">
        <v>0.47</v>
      </c>
      <c r="E1575" s="55">
        <v>31.99</v>
      </c>
      <c r="F1575" s="2">
        <v>32.46</v>
      </c>
    </row>
    <row r="1576" spans="1:6" ht="9.75" customHeight="1">
      <c r="A1576" s="52">
        <v>140119</v>
      </c>
      <c r="B1576" s="52" t="s">
        <v>1550</v>
      </c>
      <c r="C1576" s="53" t="s">
        <v>11</v>
      </c>
      <c r="D1576" s="1">
        <v>0.33</v>
      </c>
      <c r="E1576" s="55">
        <v>13.81</v>
      </c>
      <c r="F1576" s="2">
        <v>14.14</v>
      </c>
    </row>
    <row r="1577" spans="1:6" ht="19.350000000000001" customHeight="1">
      <c r="A1577" s="52">
        <v>140200</v>
      </c>
      <c r="B1577" s="52" t="s">
        <v>1551</v>
      </c>
      <c r="C1577" s="53" t="s">
        <v>11</v>
      </c>
      <c r="D1577" s="2">
        <v>34.79</v>
      </c>
      <c r="E1577" s="55">
        <v>13.81</v>
      </c>
      <c r="F1577" s="2">
        <v>48.6</v>
      </c>
    </row>
    <row r="1578" spans="1:6" ht="9.75" customHeight="1">
      <c r="A1578" s="52">
        <v>140201</v>
      </c>
      <c r="B1578" s="52" t="s">
        <v>1552</v>
      </c>
      <c r="C1578" s="53" t="s">
        <v>11</v>
      </c>
      <c r="D1578" s="2">
        <v>81.44</v>
      </c>
      <c r="E1578" s="55">
        <v>31.99</v>
      </c>
      <c r="F1578" s="3">
        <v>113.43</v>
      </c>
    </row>
    <row r="1579" spans="1:6" ht="9.75" customHeight="1">
      <c r="A1579" s="52">
        <v>140202</v>
      </c>
      <c r="B1579" s="52" t="s">
        <v>1553</v>
      </c>
      <c r="C1579" s="53" t="s">
        <v>11</v>
      </c>
      <c r="D1579" s="2">
        <v>58</v>
      </c>
      <c r="E1579" s="55">
        <v>11.52</v>
      </c>
      <c r="F1579" s="2">
        <v>69.52</v>
      </c>
    </row>
    <row r="1580" spans="1:6" ht="9.75" customHeight="1">
      <c r="A1580" s="52">
        <v>140203</v>
      </c>
      <c r="B1580" s="52" t="s">
        <v>1554</v>
      </c>
      <c r="C1580" s="53" t="s">
        <v>11</v>
      </c>
      <c r="D1580" s="2">
        <v>62.61</v>
      </c>
      <c r="E1580" s="54">
        <v>4.62</v>
      </c>
      <c r="F1580" s="2">
        <v>67.23</v>
      </c>
    </row>
    <row r="1581" spans="1:6" ht="9.75" customHeight="1">
      <c r="A1581" s="52">
        <v>140205</v>
      </c>
      <c r="B1581" s="52" t="s">
        <v>1555</v>
      </c>
      <c r="C1581" s="53" t="s">
        <v>11</v>
      </c>
      <c r="D1581" s="2">
        <v>12.95</v>
      </c>
      <c r="E1581" s="54">
        <v>5.76</v>
      </c>
      <c r="F1581" s="2">
        <v>18.71</v>
      </c>
    </row>
    <row r="1582" spans="1:6" ht="9.75" customHeight="1">
      <c r="A1582" s="52">
        <v>140206</v>
      </c>
      <c r="B1582" s="52" t="s">
        <v>1556</v>
      </c>
      <c r="C1582" s="53" t="s">
        <v>138</v>
      </c>
      <c r="D1582" s="2">
        <v>20.64</v>
      </c>
      <c r="E1582" s="54">
        <v>6.93</v>
      </c>
      <c r="F1582" s="2">
        <v>27.57</v>
      </c>
    </row>
    <row r="1583" spans="1:6" ht="9.75" customHeight="1">
      <c r="A1583" s="52">
        <v>140301</v>
      </c>
      <c r="B1583" s="52" t="s">
        <v>1557</v>
      </c>
      <c r="C1583" s="53" t="s">
        <v>11</v>
      </c>
      <c r="D1583" s="1">
        <v>7.08</v>
      </c>
      <c r="E1583" s="54">
        <v>1.93</v>
      </c>
      <c r="F1583" s="1">
        <v>9.01</v>
      </c>
    </row>
    <row r="1584" spans="1:6" ht="9.75" customHeight="1">
      <c r="A1584" s="226">
        <v>177</v>
      </c>
      <c r="B1584" s="525" t="s">
        <v>1558</v>
      </c>
      <c r="C1584" s="526"/>
      <c r="D1584" s="526"/>
      <c r="E1584" s="526"/>
      <c r="F1584" s="527"/>
    </row>
    <row r="1585" spans="1:6" ht="9.75" customHeight="1">
      <c r="A1585" s="52">
        <v>150000</v>
      </c>
      <c r="B1585" s="52" t="s">
        <v>2126</v>
      </c>
      <c r="C1585" s="53"/>
      <c r="D1585" s="1">
        <v>0</v>
      </c>
      <c r="E1585" s="54">
        <v>0</v>
      </c>
      <c r="F1585" s="1">
        <v>0</v>
      </c>
    </row>
    <row r="1586" spans="1:6" ht="19.350000000000001" customHeight="1">
      <c r="A1586" s="52">
        <v>150103</v>
      </c>
      <c r="B1586" s="52" t="s">
        <v>1559</v>
      </c>
      <c r="C1586" s="53" t="s">
        <v>169</v>
      </c>
      <c r="D1586" s="2">
        <v>21.95</v>
      </c>
      <c r="E1586" s="54">
        <v>0</v>
      </c>
      <c r="F1586" s="2">
        <v>21.95</v>
      </c>
    </row>
    <row r="1587" spans="1:6" ht="19.350000000000001" customHeight="1">
      <c r="A1587" s="52">
        <v>150204</v>
      </c>
      <c r="B1587" s="52" t="s">
        <v>1560</v>
      </c>
      <c r="C1587" s="53" t="s">
        <v>169</v>
      </c>
      <c r="D1587" s="2">
        <v>18.3</v>
      </c>
      <c r="E1587" s="54">
        <v>0</v>
      </c>
      <c r="F1587" s="2">
        <v>18.3</v>
      </c>
    </row>
    <row r="1588" spans="1:6" ht="9.75" customHeight="1">
      <c r="A1588" s="226">
        <v>178</v>
      </c>
      <c r="B1588" s="525" t="s">
        <v>1561</v>
      </c>
      <c r="C1588" s="526"/>
      <c r="D1588" s="526"/>
      <c r="E1588" s="526"/>
      <c r="F1588" s="527"/>
    </row>
    <row r="1589" spans="1:6" ht="9.75" customHeight="1">
      <c r="A1589" s="52">
        <v>160000</v>
      </c>
      <c r="B1589" s="52" t="s">
        <v>1561</v>
      </c>
      <c r="C1589" s="53"/>
      <c r="D1589" s="1">
        <v>0</v>
      </c>
      <c r="E1589" s="54">
        <v>0</v>
      </c>
      <c r="F1589" s="1">
        <v>0</v>
      </c>
    </row>
    <row r="1590" spans="1:6" ht="9.75" customHeight="1">
      <c r="A1590" s="52">
        <v>160100</v>
      </c>
      <c r="B1590" s="52" t="s">
        <v>1562</v>
      </c>
      <c r="C1590" s="53" t="s">
        <v>11</v>
      </c>
      <c r="D1590" s="2">
        <v>35.520000000000003</v>
      </c>
      <c r="E1590" s="54">
        <v>3.47</v>
      </c>
      <c r="F1590" s="2">
        <v>38.99</v>
      </c>
    </row>
    <row r="1591" spans="1:6" ht="9.75" customHeight="1">
      <c r="A1591" s="52">
        <v>160101</v>
      </c>
      <c r="B1591" s="52" t="s">
        <v>1563</v>
      </c>
      <c r="C1591" s="53" t="s">
        <v>39</v>
      </c>
      <c r="D1591" s="2">
        <v>19.36</v>
      </c>
      <c r="E1591" s="55">
        <v>16.850000000000001</v>
      </c>
      <c r="F1591" s="2">
        <v>36.21</v>
      </c>
    </row>
    <row r="1592" spans="1:6" ht="9.75" customHeight="1">
      <c r="A1592" s="52">
        <v>160301</v>
      </c>
      <c r="B1592" s="52" t="s">
        <v>1564</v>
      </c>
      <c r="C1592" s="53" t="s">
        <v>11</v>
      </c>
      <c r="D1592" s="2">
        <v>53.04</v>
      </c>
      <c r="E1592" s="54">
        <v>5.16</v>
      </c>
      <c r="F1592" s="2">
        <v>58.2</v>
      </c>
    </row>
    <row r="1593" spans="1:6" ht="9.75" customHeight="1">
      <c r="A1593" s="52">
        <v>160302</v>
      </c>
      <c r="B1593" s="52" t="s">
        <v>1565</v>
      </c>
      <c r="C1593" s="53" t="s">
        <v>39</v>
      </c>
      <c r="D1593" s="2">
        <v>17.350000000000001</v>
      </c>
      <c r="E1593" s="55">
        <v>16.850000000000001</v>
      </c>
      <c r="F1593" s="2">
        <v>34.200000000000003</v>
      </c>
    </row>
    <row r="1594" spans="1:6" ht="9.75" customHeight="1">
      <c r="A1594" s="52">
        <v>160401</v>
      </c>
      <c r="B1594" s="52" t="s">
        <v>1566</v>
      </c>
      <c r="C1594" s="53" t="s">
        <v>11</v>
      </c>
      <c r="D1594" s="2">
        <v>66</v>
      </c>
      <c r="E1594" s="54">
        <v>5.21</v>
      </c>
      <c r="F1594" s="2">
        <v>71.209999999999994</v>
      </c>
    </row>
    <row r="1595" spans="1:6" ht="9.75" customHeight="1">
      <c r="A1595" s="52">
        <v>160402</v>
      </c>
      <c r="B1595" s="52" t="s">
        <v>1567</v>
      </c>
      <c r="C1595" s="53" t="s">
        <v>39</v>
      </c>
      <c r="D1595" s="2">
        <v>16.36</v>
      </c>
      <c r="E1595" s="55">
        <v>16.850000000000001</v>
      </c>
      <c r="F1595" s="2">
        <v>33.21</v>
      </c>
    </row>
    <row r="1596" spans="1:6" ht="9.75" customHeight="1">
      <c r="A1596" s="52">
        <v>160403</v>
      </c>
      <c r="B1596" s="52" t="s">
        <v>1568</v>
      </c>
      <c r="C1596" s="53" t="s">
        <v>39</v>
      </c>
      <c r="D1596" s="2">
        <v>10.33</v>
      </c>
      <c r="E1596" s="54">
        <v>9.33</v>
      </c>
      <c r="F1596" s="2">
        <v>19.66</v>
      </c>
    </row>
    <row r="1597" spans="1:6" ht="9.75" customHeight="1">
      <c r="A1597" s="52">
        <v>160404</v>
      </c>
      <c r="B1597" s="52" t="s">
        <v>1569</v>
      </c>
      <c r="C1597" s="53" t="s">
        <v>138</v>
      </c>
      <c r="D1597" s="1">
        <v>0.5</v>
      </c>
      <c r="E1597" s="55">
        <v>11.51</v>
      </c>
      <c r="F1597" s="2">
        <v>12.01</v>
      </c>
    </row>
    <row r="1598" spans="1:6" ht="9.75" customHeight="1">
      <c r="A1598" s="52">
        <v>160421</v>
      </c>
      <c r="B1598" s="52" t="s">
        <v>1570</v>
      </c>
      <c r="C1598" s="53" t="s">
        <v>11</v>
      </c>
      <c r="D1598" s="1">
        <v>0</v>
      </c>
      <c r="E1598" s="54">
        <v>5.21</v>
      </c>
      <c r="F1598" s="1">
        <v>5.21</v>
      </c>
    </row>
    <row r="1599" spans="1:6" ht="9.75" customHeight="1">
      <c r="A1599" s="52">
        <v>160501</v>
      </c>
      <c r="B1599" s="52" t="s">
        <v>1571</v>
      </c>
      <c r="C1599" s="53" t="s">
        <v>11</v>
      </c>
      <c r="D1599" s="2">
        <v>34.54</v>
      </c>
      <c r="E1599" s="54">
        <v>6.78</v>
      </c>
      <c r="F1599" s="2">
        <v>41.32</v>
      </c>
    </row>
    <row r="1600" spans="1:6" ht="9.75" customHeight="1">
      <c r="A1600" s="52">
        <v>160502</v>
      </c>
      <c r="B1600" s="52" t="s">
        <v>1572</v>
      </c>
      <c r="C1600" s="53" t="s">
        <v>39</v>
      </c>
      <c r="D1600" s="2">
        <v>40.6</v>
      </c>
      <c r="E1600" s="54">
        <v>3.69</v>
      </c>
      <c r="F1600" s="2">
        <v>44.29</v>
      </c>
    </row>
    <row r="1601" spans="1:6" ht="9.75" customHeight="1">
      <c r="A1601" s="52">
        <v>160600</v>
      </c>
      <c r="B1601" s="52" t="s">
        <v>1573</v>
      </c>
      <c r="C1601" s="53" t="s">
        <v>11</v>
      </c>
      <c r="D1601" s="2">
        <v>49.38</v>
      </c>
      <c r="E1601" s="55">
        <v>51.93</v>
      </c>
      <c r="F1601" s="3">
        <v>101.31</v>
      </c>
    </row>
    <row r="1602" spans="1:6" ht="9.75" customHeight="1">
      <c r="A1602" s="52">
        <v>160601</v>
      </c>
      <c r="B1602" s="52" t="s">
        <v>1573</v>
      </c>
      <c r="C1602" s="53" t="s">
        <v>39</v>
      </c>
      <c r="D1602" s="2">
        <v>29.63</v>
      </c>
      <c r="E1602" s="55">
        <v>31.16</v>
      </c>
      <c r="F1602" s="2">
        <v>60.79</v>
      </c>
    </row>
    <row r="1603" spans="1:6" ht="9.75" customHeight="1">
      <c r="A1603" s="52">
        <v>160602</v>
      </c>
      <c r="B1603" s="52" t="s">
        <v>1574</v>
      </c>
      <c r="C1603" s="53" t="s">
        <v>39</v>
      </c>
      <c r="D1603" s="2">
        <v>22.13</v>
      </c>
      <c r="E1603" s="55">
        <v>15.41</v>
      </c>
      <c r="F1603" s="2">
        <v>37.54</v>
      </c>
    </row>
    <row r="1604" spans="1:6" ht="9.75" customHeight="1">
      <c r="A1604" s="52">
        <v>160603</v>
      </c>
      <c r="B1604" s="52" t="s">
        <v>1574</v>
      </c>
      <c r="C1604" s="53" t="s">
        <v>11</v>
      </c>
      <c r="D1604" s="2">
        <v>55.32</v>
      </c>
      <c r="E1604" s="55">
        <v>39.99</v>
      </c>
      <c r="F1604" s="2">
        <v>95.31</v>
      </c>
    </row>
    <row r="1605" spans="1:6" ht="9.75" customHeight="1">
      <c r="A1605" s="52">
        <v>160801</v>
      </c>
      <c r="B1605" s="52" t="s">
        <v>1575</v>
      </c>
      <c r="C1605" s="53" t="s">
        <v>11</v>
      </c>
      <c r="D1605" s="3">
        <v>121.21</v>
      </c>
      <c r="E1605" s="55">
        <v>11.31</v>
      </c>
      <c r="F1605" s="3">
        <v>132.52000000000001</v>
      </c>
    </row>
    <row r="1606" spans="1:6" ht="9.75" customHeight="1">
      <c r="A1606" s="52">
        <v>160901</v>
      </c>
      <c r="B1606" s="52" t="s">
        <v>1576</v>
      </c>
      <c r="C1606" s="53" t="s">
        <v>11</v>
      </c>
      <c r="D1606" s="3">
        <v>101.23</v>
      </c>
      <c r="E1606" s="55">
        <v>16.16</v>
      </c>
      <c r="F1606" s="3">
        <v>117.39</v>
      </c>
    </row>
    <row r="1607" spans="1:6" ht="9.75" customHeight="1">
      <c r="A1607" s="52">
        <v>160905</v>
      </c>
      <c r="B1607" s="52" t="s">
        <v>1577</v>
      </c>
      <c r="C1607" s="53" t="s">
        <v>11</v>
      </c>
      <c r="D1607" s="2">
        <v>62.06</v>
      </c>
      <c r="E1607" s="54">
        <v>5.13</v>
      </c>
      <c r="F1607" s="2">
        <v>67.19</v>
      </c>
    </row>
    <row r="1608" spans="1:6" ht="9.75" customHeight="1">
      <c r="A1608" s="52">
        <v>160906</v>
      </c>
      <c r="B1608" s="52" t="s">
        <v>1578</v>
      </c>
      <c r="C1608" s="53" t="s">
        <v>11</v>
      </c>
      <c r="D1608" s="2">
        <v>85.76</v>
      </c>
      <c r="E1608" s="54">
        <v>5.13</v>
      </c>
      <c r="F1608" s="2">
        <v>90.89</v>
      </c>
    </row>
    <row r="1609" spans="1:6" ht="9.75" customHeight="1">
      <c r="A1609" s="52">
        <v>160908</v>
      </c>
      <c r="B1609" s="52" t="s">
        <v>1579</v>
      </c>
      <c r="C1609" s="53" t="s">
        <v>11</v>
      </c>
      <c r="D1609" s="1">
        <v>2.94</v>
      </c>
      <c r="E1609" s="54">
        <v>6.59</v>
      </c>
      <c r="F1609" s="1">
        <v>9.5299999999999994</v>
      </c>
    </row>
    <row r="1610" spans="1:6" ht="19.350000000000001" customHeight="1">
      <c r="A1610" s="52">
        <v>160909</v>
      </c>
      <c r="B1610" s="52" t="s">
        <v>1580</v>
      </c>
      <c r="C1610" s="53" t="s">
        <v>11</v>
      </c>
      <c r="D1610" s="3">
        <v>109.94</v>
      </c>
      <c r="E1610" s="55">
        <v>11.3</v>
      </c>
      <c r="F1610" s="3">
        <v>121.24</v>
      </c>
    </row>
    <row r="1611" spans="1:6" ht="19.350000000000001" customHeight="1">
      <c r="A1611" s="52">
        <v>160910</v>
      </c>
      <c r="B1611" s="52" t="s">
        <v>1581</v>
      </c>
      <c r="C1611" s="53" t="s">
        <v>11</v>
      </c>
      <c r="D1611" s="2">
        <v>91.07</v>
      </c>
      <c r="E1611" s="55">
        <v>11.3</v>
      </c>
      <c r="F1611" s="3">
        <v>102.37</v>
      </c>
    </row>
    <row r="1612" spans="1:6" ht="9.75" customHeight="1">
      <c r="A1612" s="52">
        <v>160911</v>
      </c>
      <c r="B1612" s="52" t="s">
        <v>1582</v>
      </c>
      <c r="C1612" s="53" t="s">
        <v>11</v>
      </c>
      <c r="D1612" s="2">
        <v>96.27</v>
      </c>
      <c r="E1612" s="54">
        <v>5.13</v>
      </c>
      <c r="F1612" s="3">
        <v>101.4</v>
      </c>
    </row>
    <row r="1613" spans="1:6" ht="9.75" customHeight="1">
      <c r="A1613" s="52">
        <v>160963</v>
      </c>
      <c r="B1613" s="52" t="s">
        <v>1583</v>
      </c>
      <c r="C1613" s="53" t="s">
        <v>138</v>
      </c>
      <c r="D1613" s="2">
        <v>35.65</v>
      </c>
      <c r="E1613" s="54">
        <v>2.59</v>
      </c>
      <c r="F1613" s="2">
        <v>38.24</v>
      </c>
    </row>
    <row r="1614" spans="1:6" ht="9.75" customHeight="1">
      <c r="A1614" s="52">
        <v>160964</v>
      </c>
      <c r="B1614" s="52" t="s">
        <v>1584</v>
      </c>
      <c r="C1614" s="53" t="s">
        <v>39</v>
      </c>
      <c r="D1614" s="2">
        <v>48.54</v>
      </c>
      <c r="E1614" s="54">
        <v>2.59</v>
      </c>
      <c r="F1614" s="2">
        <v>51.13</v>
      </c>
    </row>
    <row r="1615" spans="1:6" ht="9.75" customHeight="1">
      <c r="A1615" s="52">
        <v>160965</v>
      </c>
      <c r="B1615" s="52" t="s">
        <v>1585</v>
      </c>
      <c r="C1615" s="53" t="s">
        <v>39</v>
      </c>
      <c r="D1615" s="2">
        <v>49.39</v>
      </c>
      <c r="E1615" s="54">
        <v>2.59</v>
      </c>
      <c r="F1615" s="2">
        <v>51.98</v>
      </c>
    </row>
    <row r="1616" spans="1:6" ht="9.75" customHeight="1">
      <c r="A1616" s="52">
        <v>160966</v>
      </c>
      <c r="B1616" s="52" t="s">
        <v>1586</v>
      </c>
      <c r="C1616" s="53" t="s">
        <v>11</v>
      </c>
      <c r="D1616" s="2">
        <v>79.56</v>
      </c>
      <c r="E1616" s="54">
        <v>5.13</v>
      </c>
      <c r="F1616" s="2">
        <v>84.69</v>
      </c>
    </row>
    <row r="1617" spans="1:6" ht="9.75" customHeight="1">
      <c r="A1617" s="52">
        <v>160967</v>
      </c>
      <c r="B1617" s="52" t="s">
        <v>1587</v>
      </c>
      <c r="C1617" s="53" t="s">
        <v>11</v>
      </c>
      <c r="D1617" s="2">
        <v>80.010000000000005</v>
      </c>
      <c r="E1617" s="54">
        <v>5.13</v>
      </c>
      <c r="F1617" s="2">
        <v>85.14</v>
      </c>
    </row>
    <row r="1618" spans="1:6" ht="9.75" customHeight="1">
      <c r="A1618" s="52">
        <v>160969</v>
      </c>
      <c r="B1618" s="52" t="s">
        <v>1588</v>
      </c>
      <c r="C1618" s="53" t="s">
        <v>11</v>
      </c>
      <c r="D1618" s="2">
        <v>63.77</v>
      </c>
      <c r="E1618" s="54">
        <v>5.13</v>
      </c>
      <c r="F1618" s="2">
        <v>68.900000000000006</v>
      </c>
    </row>
    <row r="1619" spans="1:6" ht="19.350000000000001" customHeight="1">
      <c r="A1619" s="52">
        <v>160970</v>
      </c>
      <c r="B1619" s="52" t="s">
        <v>1589</v>
      </c>
      <c r="C1619" s="53" t="s">
        <v>11</v>
      </c>
      <c r="D1619" s="2">
        <v>57.84</v>
      </c>
      <c r="E1619" s="55">
        <v>11.3</v>
      </c>
      <c r="F1619" s="2">
        <v>69.14</v>
      </c>
    </row>
    <row r="1620" spans="1:6" ht="9.75" customHeight="1">
      <c r="A1620" s="226">
        <v>179</v>
      </c>
      <c r="B1620" s="525" t="s">
        <v>2127</v>
      </c>
      <c r="C1620" s="526"/>
      <c r="D1620" s="526"/>
      <c r="E1620" s="526"/>
      <c r="F1620" s="527"/>
    </row>
    <row r="1621" spans="1:6" ht="9.75" customHeight="1">
      <c r="A1621" s="52">
        <v>170000</v>
      </c>
      <c r="B1621" s="52" t="s">
        <v>1590</v>
      </c>
      <c r="C1621" s="53"/>
      <c r="D1621" s="1">
        <v>0</v>
      </c>
      <c r="E1621" s="54">
        <v>0</v>
      </c>
      <c r="F1621" s="1">
        <v>0</v>
      </c>
    </row>
    <row r="1622" spans="1:6" ht="9.75" customHeight="1">
      <c r="A1622" s="52">
        <v>170010</v>
      </c>
      <c r="B1622" s="52" t="s">
        <v>1591</v>
      </c>
      <c r="C1622" s="53" t="s">
        <v>39</v>
      </c>
      <c r="D1622" s="2">
        <v>17.05</v>
      </c>
      <c r="E1622" s="54">
        <v>1.29</v>
      </c>
      <c r="F1622" s="2">
        <v>18.34</v>
      </c>
    </row>
    <row r="1623" spans="1:6" ht="9.75" customHeight="1">
      <c r="A1623" s="52">
        <v>170015</v>
      </c>
      <c r="B1623" s="52" t="s">
        <v>1592</v>
      </c>
      <c r="C1623" s="53" t="s">
        <v>1593</v>
      </c>
      <c r="D1623" s="3">
        <v>262.56</v>
      </c>
      <c r="E1623" s="55">
        <v>95.26</v>
      </c>
      <c r="F1623" s="3">
        <v>357.82</v>
      </c>
    </row>
    <row r="1624" spans="1:6" ht="9.75" customHeight="1">
      <c r="A1624" s="52">
        <v>170101</v>
      </c>
      <c r="B1624" s="52" t="s">
        <v>1999</v>
      </c>
      <c r="C1624" s="53" t="s">
        <v>19</v>
      </c>
      <c r="D1624" s="3">
        <v>611.02</v>
      </c>
      <c r="E1624" s="56">
        <v>131.72999999999999</v>
      </c>
      <c r="F1624" s="3">
        <v>742.75</v>
      </c>
    </row>
    <row r="1625" spans="1:6" ht="9.75" customHeight="1">
      <c r="A1625" s="52">
        <v>170102</v>
      </c>
      <c r="B1625" s="52" t="s">
        <v>2000</v>
      </c>
      <c r="C1625" s="53" t="s">
        <v>19</v>
      </c>
      <c r="D1625" s="3">
        <v>618.15</v>
      </c>
      <c r="E1625" s="56">
        <v>131.72999999999999</v>
      </c>
      <c r="F1625" s="3">
        <v>749.88</v>
      </c>
    </row>
    <row r="1626" spans="1:6" ht="9.75" customHeight="1">
      <c r="A1626" s="52">
        <v>170103</v>
      </c>
      <c r="B1626" s="52" t="s">
        <v>1596</v>
      </c>
      <c r="C1626" s="53" t="s">
        <v>19</v>
      </c>
      <c r="D1626" s="3">
        <v>626.96</v>
      </c>
      <c r="E1626" s="56">
        <v>131.72999999999999</v>
      </c>
      <c r="F1626" s="3">
        <v>758.69</v>
      </c>
    </row>
    <row r="1627" spans="1:6" ht="9.75" customHeight="1">
      <c r="A1627" s="52">
        <v>170104</v>
      </c>
      <c r="B1627" s="52" t="s">
        <v>1597</v>
      </c>
      <c r="C1627" s="53" t="s">
        <v>19</v>
      </c>
      <c r="D1627" s="3">
        <v>611.02</v>
      </c>
      <c r="E1627" s="56">
        <v>131.72999999999999</v>
      </c>
      <c r="F1627" s="3">
        <v>742.75</v>
      </c>
    </row>
    <row r="1628" spans="1:6" ht="19.350000000000001" customHeight="1">
      <c r="A1628" s="52">
        <v>170106</v>
      </c>
      <c r="B1628" s="52" t="s">
        <v>1598</v>
      </c>
      <c r="C1628" s="53" t="s">
        <v>19</v>
      </c>
      <c r="D1628" s="3">
        <v>878.16</v>
      </c>
      <c r="E1628" s="56">
        <v>216.52</v>
      </c>
      <c r="F1628" s="4">
        <v>1094.68</v>
      </c>
    </row>
    <row r="1629" spans="1:6" ht="9.75" customHeight="1">
      <c r="A1629" s="52">
        <v>170107</v>
      </c>
      <c r="B1629" s="52" t="s">
        <v>1599</v>
      </c>
      <c r="C1629" s="53" t="s">
        <v>19</v>
      </c>
      <c r="D1629" s="3">
        <v>232.99</v>
      </c>
      <c r="E1629" s="55">
        <v>17.23</v>
      </c>
      <c r="F1629" s="3">
        <v>250.22</v>
      </c>
    </row>
    <row r="1630" spans="1:6" ht="9.75" customHeight="1">
      <c r="A1630" s="52">
        <v>170108</v>
      </c>
      <c r="B1630" s="52" t="s">
        <v>1600</v>
      </c>
      <c r="C1630" s="53" t="s">
        <v>19</v>
      </c>
      <c r="D1630" s="3">
        <v>700.35</v>
      </c>
      <c r="E1630" s="55">
        <v>85.75</v>
      </c>
      <c r="F1630" s="3">
        <v>786.1</v>
      </c>
    </row>
    <row r="1631" spans="1:6" ht="9.75" customHeight="1">
      <c r="A1631" s="52">
        <v>170109</v>
      </c>
      <c r="B1631" s="52" t="s">
        <v>1601</v>
      </c>
      <c r="C1631" s="53" t="s">
        <v>19</v>
      </c>
      <c r="D1631" s="3">
        <v>505.41</v>
      </c>
      <c r="E1631" s="55">
        <v>85.75</v>
      </c>
      <c r="F1631" s="3">
        <v>591.16</v>
      </c>
    </row>
    <row r="1632" spans="1:6" ht="9.75" customHeight="1">
      <c r="A1632" s="52">
        <v>170110</v>
      </c>
      <c r="B1632" s="52" t="s">
        <v>1602</v>
      </c>
      <c r="C1632" s="53" t="s">
        <v>67</v>
      </c>
      <c r="D1632" s="3">
        <v>665.12</v>
      </c>
      <c r="E1632" s="56">
        <v>131.72999999999999</v>
      </c>
      <c r="F1632" s="3">
        <v>796.85</v>
      </c>
    </row>
    <row r="1633" spans="1:6" ht="9.75" customHeight="1">
      <c r="A1633" s="52">
        <v>170111</v>
      </c>
      <c r="B1633" s="52" t="s">
        <v>1603</v>
      </c>
      <c r="C1633" s="53" t="s">
        <v>19</v>
      </c>
      <c r="D1633" s="3">
        <v>693.2</v>
      </c>
      <c r="E1633" s="56">
        <v>131.72999999999999</v>
      </c>
      <c r="F1633" s="3">
        <v>824.93</v>
      </c>
    </row>
    <row r="1634" spans="1:6" ht="9.75" customHeight="1">
      <c r="A1634" s="52">
        <v>170112</v>
      </c>
      <c r="B1634" s="52" t="s">
        <v>1604</v>
      </c>
      <c r="C1634" s="53" t="s">
        <v>19</v>
      </c>
      <c r="D1634" s="3">
        <v>279.95999999999998</v>
      </c>
      <c r="E1634" s="55">
        <v>17.23</v>
      </c>
      <c r="F1634" s="3">
        <v>297.19</v>
      </c>
    </row>
    <row r="1635" spans="1:6" ht="9.75" customHeight="1">
      <c r="A1635" s="52">
        <v>170113</v>
      </c>
      <c r="B1635" s="52" t="s">
        <v>1605</v>
      </c>
      <c r="C1635" s="53" t="s">
        <v>67</v>
      </c>
      <c r="D1635" s="3">
        <v>308.04000000000002</v>
      </c>
      <c r="E1635" s="55">
        <v>17.23</v>
      </c>
      <c r="F1635" s="3">
        <v>325.27</v>
      </c>
    </row>
    <row r="1636" spans="1:6" ht="9.75" customHeight="1">
      <c r="A1636" s="52">
        <v>170114</v>
      </c>
      <c r="B1636" s="52" t="s">
        <v>1606</v>
      </c>
      <c r="C1636" s="53" t="s">
        <v>67</v>
      </c>
      <c r="D1636" s="3">
        <v>493</v>
      </c>
      <c r="E1636" s="55">
        <v>85.75</v>
      </c>
      <c r="F1636" s="3">
        <v>578.75</v>
      </c>
    </row>
    <row r="1637" spans="1:6" ht="9.75" customHeight="1">
      <c r="A1637" s="52">
        <v>170115</v>
      </c>
      <c r="B1637" s="52" t="s">
        <v>1607</v>
      </c>
      <c r="C1637" s="53" t="s">
        <v>67</v>
      </c>
      <c r="D1637" s="3">
        <v>720.71</v>
      </c>
      <c r="E1637" s="55">
        <v>85.75</v>
      </c>
      <c r="F1637" s="3">
        <v>806.46</v>
      </c>
    </row>
    <row r="1638" spans="1:6" ht="9.75" customHeight="1">
      <c r="A1638" s="52">
        <v>170116</v>
      </c>
      <c r="B1638" s="52" t="s">
        <v>1608</v>
      </c>
      <c r="C1638" s="53" t="s">
        <v>67</v>
      </c>
      <c r="D1638" s="3">
        <v>770.42</v>
      </c>
      <c r="E1638" s="55">
        <v>85.75</v>
      </c>
      <c r="F1638" s="3">
        <v>856.17</v>
      </c>
    </row>
    <row r="1639" spans="1:6" ht="9.75" customHeight="1">
      <c r="A1639" s="52">
        <v>170117</v>
      </c>
      <c r="B1639" s="52" t="s">
        <v>1609</v>
      </c>
      <c r="C1639" s="53" t="s">
        <v>67</v>
      </c>
      <c r="D1639" s="3">
        <v>810.05</v>
      </c>
      <c r="E1639" s="55">
        <v>85.75</v>
      </c>
      <c r="F1639" s="3">
        <v>895.8</v>
      </c>
    </row>
    <row r="1640" spans="1:6" ht="9.75" customHeight="1">
      <c r="A1640" s="226">
        <v>180</v>
      </c>
      <c r="B1640" s="525" t="s">
        <v>2128</v>
      </c>
      <c r="C1640" s="526"/>
      <c r="D1640" s="526"/>
      <c r="E1640" s="526"/>
      <c r="F1640" s="527"/>
    </row>
    <row r="1641" spans="1:6" ht="19.350000000000001" customHeight="1">
      <c r="A1641" s="52">
        <v>180000</v>
      </c>
      <c r="B1641" s="52" t="s">
        <v>2129</v>
      </c>
      <c r="C1641" s="53" t="s">
        <v>228</v>
      </c>
      <c r="D1641" s="1">
        <v>0</v>
      </c>
      <c r="E1641" s="54">
        <v>0</v>
      </c>
      <c r="F1641" s="1">
        <v>0</v>
      </c>
    </row>
    <row r="1642" spans="1:6" ht="19.350000000000001" customHeight="1">
      <c r="A1642" s="52">
        <v>180111</v>
      </c>
      <c r="B1642" s="52" t="s">
        <v>2180</v>
      </c>
      <c r="C1642" s="53" t="s">
        <v>11</v>
      </c>
      <c r="D1642" s="3">
        <v>767.52</v>
      </c>
      <c r="E1642" s="55">
        <v>38.97</v>
      </c>
      <c r="F1642" s="3">
        <v>806.49</v>
      </c>
    </row>
    <row r="1643" spans="1:6" ht="19.350000000000001" customHeight="1">
      <c r="A1643" s="52">
        <v>180112</v>
      </c>
      <c r="B1643" s="52" t="s">
        <v>2181</v>
      </c>
      <c r="C1643" s="53" t="s">
        <v>11</v>
      </c>
      <c r="D1643" s="4">
        <v>1208.3900000000001</v>
      </c>
      <c r="E1643" s="55">
        <v>38.97</v>
      </c>
      <c r="F1643" s="4">
        <v>1247.3599999999999</v>
      </c>
    </row>
    <row r="1644" spans="1:6" ht="19.350000000000001" customHeight="1">
      <c r="A1644" s="52">
        <v>180113</v>
      </c>
      <c r="B1644" s="52" t="s">
        <v>2182</v>
      </c>
      <c r="C1644" s="53" t="s">
        <v>11</v>
      </c>
      <c r="D1644" s="3">
        <v>851.37</v>
      </c>
      <c r="E1644" s="55">
        <v>36.56</v>
      </c>
      <c r="F1644" s="3">
        <v>887.93</v>
      </c>
    </row>
    <row r="1645" spans="1:6" ht="19.350000000000001" customHeight="1">
      <c r="A1645" s="52">
        <v>180114</v>
      </c>
      <c r="B1645" s="52" t="s">
        <v>2183</v>
      </c>
      <c r="C1645" s="53" t="s">
        <v>11</v>
      </c>
      <c r="D1645" s="4">
        <v>1126.5</v>
      </c>
      <c r="E1645" s="55">
        <v>36.56</v>
      </c>
      <c r="F1645" s="4">
        <v>1163.06</v>
      </c>
    </row>
    <row r="1646" spans="1:6" ht="9.75" customHeight="1">
      <c r="A1646" s="52">
        <v>180115</v>
      </c>
      <c r="B1646" s="52" t="s">
        <v>1615</v>
      </c>
      <c r="C1646" s="53" t="s">
        <v>11</v>
      </c>
      <c r="D1646" s="3">
        <v>982.67</v>
      </c>
      <c r="E1646" s="55">
        <v>38.97</v>
      </c>
      <c r="F1646" s="4">
        <v>1021.64</v>
      </c>
    </row>
    <row r="1647" spans="1:6" ht="19.350000000000001" customHeight="1">
      <c r="A1647" s="52">
        <v>180120</v>
      </c>
      <c r="B1647" s="52" t="s">
        <v>2184</v>
      </c>
      <c r="C1647" s="53" t="s">
        <v>11</v>
      </c>
      <c r="D1647" s="3">
        <v>749.21</v>
      </c>
      <c r="E1647" s="55">
        <v>38.97</v>
      </c>
      <c r="F1647" s="3">
        <v>788.18</v>
      </c>
    </row>
    <row r="1648" spans="1:6" ht="29.1" customHeight="1">
      <c r="A1648" s="52">
        <v>180121</v>
      </c>
      <c r="B1648" s="52" t="s">
        <v>2185</v>
      </c>
      <c r="C1648" s="53" t="s">
        <v>11</v>
      </c>
      <c r="D1648" s="3">
        <v>912.73</v>
      </c>
      <c r="E1648" s="55">
        <v>38.97</v>
      </c>
      <c r="F1648" s="3">
        <v>951.7</v>
      </c>
    </row>
    <row r="1649" spans="1:6" ht="19.350000000000001" customHeight="1">
      <c r="A1649" s="52">
        <v>180122</v>
      </c>
      <c r="B1649" s="52" t="s">
        <v>2186</v>
      </c>
      <c r="C1649" s="53" t="s">
        <v>11</v>
      </c>
      <c r="D1649" s="3">
        <v>948.71</v>
      </c>
      <c r="E1649" s="55">
        <v>38.97</v>
      </c>
      <c r="F1649" s="3">
        <v>987.68</v>
      </c>
    </row>
    <row r="1650" spans="1:6" ht="19.350000000000001" customHeight="1">
      <c r="A1650" s="52">
        <v>180123</v>
      </c>
      <c r="B1650" s="52" t="s">
        <v>2187</v>
      </c>
      <c r="C1650" s="53" t="s">
        <v>11</v>
      </c>
      <c r="D1650" s="3">
        <v>749.2</v>
      </c>
      <c r="E1650" s="55">
        <v>36.56</v>
      </c>
      <c r="F1650" s="3">
        <v>785.76</v>
      </c>
    </row>
    <row r="1651" spans="1:6" ht="19.350000000000001" customHeight="1">
      <c r="A1651" s="52">
        <v>180124</v>
      </c>
      <c r="B1651" s="52" t="s">
        <v>2188</v>
      </c>
      <c r="C1651" s="53" t="s">
        <v>11</v>
      </c>
      <c r="D1651" s="3">
        <v>876.15</v>
      </c>
      <c r="E1651" s="55">
        <v>36.56</v>
      </c>
      <c r="F1651" s="3">
        <v>912.71</v>
      </c>
    </row>
    <row r="1652" spans="1:6" ht="9.75" customHeight="1">
      <c r="A1652" s="52">
        <v>180204</v>
      </c>
      <c r="B1652" s="52" t="s">
        <v>1616</v>
      </c>
      <c r="C1652" s="53" t="s">
        <v>19</v>
      </c>
      <c r="D1652" s="4">
        <v>1743.29</v>
      </c>
      <c r="E1652" s="55">
        <v>74.67</v>
      </c>
      <c r="F1652" s="4">
        <v>1817.96</v>
      </c>
    </row>
    <row r="1653" spans="1:6" ht="9.75" customHeight="1">
      <c r="A1653" s="52">
        <v>180208</v>
      </c>
      <c r="B1653" s="52" t="s">
        <v>1617</v>
      </c>
      <c r="C1653" s="53" t="s">
        <v>11</v>
      </c>
      <c r="D1653" s="3">
        <v>248.9</v>
      </c>
      <c r="E1653" s="55">
        <v>33.43</v>
      </c>
      <c r="F1653" s="3">
        <v>282.33</v>
      </c>
    </row>
    <row r="1654" spans="1:6" ht="9.75" customHeight="1">
      <c r="A1654" s="52">
        <v>180280</v>
      </c>
      <c r="B1654" s="52" t="s">
        <v>1618</v>
      </c>
      <c r="C1654" s="53" t="s">
        <v>11</v>
      </c>
      <c r="D1654" s="3">
        <v>427.02</v>
      </c>
      <c r="E1654" s="55">
        <v>39.96</v>
      </c>
      <c r="F1654" s="3">
        <v>466.98</v>
      </c>
    </row>
    <row r="1655" spans="1:6" ht="9.75" customHeight="1">
      <c r="A1655" s="52">
        <v>180281</v>
      </c>
      <c r="B1655" s="52" t="s">
        <v>1619</v>
      </c>
      <c r="C1655" s="53" t="s">
        <v>11</v>
      </c>
      <c r="D1655" s="3">
        <v>470.37</v>
      </c>
      <c r="E1655" s="55">
        <v>37.880000000000003</v>
      </c>
      <c r="F1655" s="3">
        <v>508.25</v>
      </c>
    </row>
    <row r="1656" spans="1:6" ht="9.75" customHeight="1">
      <c r="A1656" s="52">
        <v>180282</v>
      </c>
      <c r="B1656" s="52" t="s">
        <v>1620</v>
      </c>
      <c r="C1656" s="53" t="s">
        <v>11</v>
      </c>
      <c r="D1656" s="3">
        <v>589.74</v>
      </c>
      <c r="E1656" s="55">
        <v>37.880000000000003</v>
      </c>
      <c r="F1656" s="3">
        <v>627.62</v>
      </c>
    </row>
    <row r="1657" spans="1:6" ht="9.75" customHeight="1">
      <c r="A1657" s="52">
        <v>180302</v>
      </c>
      <c r="B1657" s="52" t="s">
        <v>1621</v>
      </c>
      <c r="C1657" s="53" t="s">
        <v>11</v>
      </c>
      <c r="D1657" s="3">
        <v>636.69000000000005</v>
      </c>
      <c r="E1657" s="55">
        <v>39.96</v>
      </c>
      <c r="F1657" s="3">
        <v>676.65</v>
      </c>
    </row>
    <row r="1658" spans="1:6" ht="9.75" customHeight="1">
      <c r="A1658" s="52">
        <v>180303</v>
      </c>
      <c r="B1658" s="52" t="s">
        <v>1622</v>
      </c>
      <c r="C1658" s="53" t="s">
        <v>11</v>
      </c>
      <c r="D1658" s="3">
        <v>250.92</v>
      </c>
      <c r="E1658" s="55">
        <v>50.43</v>
      </c>
      <c r="F1658" s="3">
        <v>301.35000000000002</v>
      </c>
    </row>
    <row r="1659" spans="1:6" ht="9.75" customHeight="1">
      <c r="A1659" s="52">
        <v>180304</v>
      </c>
      <c r="B1659" s="52" t="s">
        <v>1623</v>
      </c>
      <c r="C1659" s="53" t="s">
        <v>11</v>
      </c>
      <c r="D1659" s="3">
        <v>434.15</v>
      </c>
      <c r="E1659" s="55">
        <v>37.880000000000003</v>
      </c>
      <c r="F1659" s="3">
        <v>472.03</v>
      </c>
    </row>
    <row r="1660" spans="1:6" ht="9.75" customHeight="1">
      <c r="A1660" s="52">
        <v>180305</v>
      </c>
      <c r="B1660" s="52" t="s">
        <v>1624</v>
      </c>
      <c r="C1660" s="53" t="s">
        <v>11</v>
      </c>
      <c r="D1660" s="3">
        <v>577.39</v>
      </c>
      <c r="E1660" s="55">
        <v>39.96</v>
      </c>
      <c r="F1660" s="3">
        <v>617.35</v>
      </c>
    </row>
    <row r="1661" spans="1:6" ht="19.350000000000001" customHeight="1">
      <c r="A1661" s="52">
        <v>180307</v>
      </c>
      <c r="B1661" s="52" t="s">
        <v>1625</v>
      </c>
      <c r="C1661" s="53" t="s">
        <v>11</v>
      </c>
      <c r="D1661" s="3">
        <v>407.26</v>
      </c>
      <c r="E1661" s="55">
        <v>37.880000000000003</v>
      </c>
      <c r="F1661" s="3">
        <v>445.14</v>
      </c>
    </row>
    <row r="1662" spans="1:6" ht="9.75" customHeight="1">
      <c r="A1662" s="52">
        <v>180308</v>
      </c>
      <c r="B1662" s="52" t="s">
        <v>1626</v>
      </c>
      <c r="C1662" s="53" t="s">
        <v>11</v>
      </c>
      <c r="D1662" s="3">
        <v>748.41</v>
      </c>
      <c r="E1662" s="55">
        <v>39.96</v>
      </c>
      <c r="F1662" s="3">
        <v>788.37</v>
      </c>
    </row>
    <row r="1663" spans="1:6" ht="9.75" customHeight="1">
      <c r="A1663" s="52">
        <v>180309</v>
      </c>
      <c r="B1663" s="52" t="s">
        <v>1627</v>
      </c>
      <c r="C1663" s="53" t="s">
        <v>11</v>
      </c>
      <c r="D1663" s="3">
        <v>428.39</v>
      </c>
      <c r="E1663" s="55">
        <v>37.880000000000003</v>
      </c>
      <c r="F1663" s="3">
        <v>466.27</v>
      </c>
    </row>
    <row r="1664" spans="1:6" ht="9.75" customHeight="1">
      <c r="A1664" s="52">
        <v>180310</v>
      </c>
      <c r="B1664" s="52" t="s">
        <v>1628</v>
      </c>
      <c r="C1664" s="53" t="s">
        <v>11</v>
      </c>
      <c r="D1664" s="3">
        <v>305.99</v>
      </c>
      <c r="E1664" s="55">
        <v>33.43</v>
      </c>
      <c r="F1664" s="3">
        <v>339.42</v>
      </c>
    </row>
    <row r="1665" spans="1:6" ht="9.75" customHeight="1">
      <c r="A1665" s="52">
        <v>180311</v>
      </c>
      <c r="B1665" s="52" t="s">
        <v>1629</v>
      </c>
      <c r="C1665" s="53" t="s">
        <v>11</v>
      </c>
      <c r="D1665" s="3">
        <v>303.31</v>
      </c>
      <c r="E1665" s="55">
        <v>20.54</v>
      </c>
      <c r="F1665" s="3">
        <v>323.85000000000002</v>
      </c>
    </row>
    <row r="1666" spans="1:6" ht="9.75" customHeight="1">
      <c r="A1666" s="52">
        <v>180312</v>
      </c>
      <c r="B1666" s="52" t="s">
        <v>1630</v>
      </c>
      <c r="C1666" s="53" t="s">
        <v>11</v>
      </c>
      <c r="D1666" s="3">
        <v>253.49</v>
      </c>
      <c r="E1666" s="55">
        <v>24.04</v>
      </c>
      <c r="F1666" s="3">
        <v>277.52999999999997</v>
      </c>
    </row>
    <row r="1667" spans="1:6" ht="9.75" customHeight="1">
      <c r="A1667" s="52">
        <v>180313</v>
      </c>
      <c r="B1667" s="52" t="s">
        <v>1631</v>
      </c>
      <c r="C1667" s="53" t="s">
        <v>11</v>
      </c>
      <c r="D1667" s="3">
        <v>197.74</v>
      </c>
      <c r="E1667" s="55">
        <v>24.04</v>
      </c>
      <c r="F1667" s="3">
        <v>221.78</v>
      </c>
    </row>
    <row r="1668" spans="1:6" ht="9.75" customHeight="1">
      <c r="A1668" s="52">
        <v>180314</v>
      </c>
      <c r="B1668" s="52" t="s">
        <v>1632</v>
      </c>
      <c r="C1668" s="53" t="s">
        <v>11</v>
      </c>
      <c r="D1668" s="3">
        <v>397.39</v>
      </c>
      <c r="E1668" s="55">
        <v>16.149999999999999</v>
      </c>
      <c r="F1668" s="3">
        <v>413.54</v>
      </c>
    </row>
    <row r="1669" spans="1:6" ht="9.75" customHeight="1">
      <c r="A1669" s="52">
        <v>180315</v>
      </c>
      <c r="B1669" s="52" t="s">
        <v>1633</v>
      </c>
      <c r="C1669" s="53" t="s">
        <v>11</v>
      </c>
      <c r="D1669" s="3">
        <v>432.75</v>
      </c>
      <c r="E1669" s="55">
        <v>16.149999999999999</v>
      </c>
      <c r="F1669" s="3">
        <v>448.9</v>
      </c>
    </row>
    <row r="1670" spans="1:6" ht="9.75" customHeight="1">
      <c r="A1670" s="52">
        <v>180316</v>
      </c>
      <c r="B1670" s="52" t="s">
        <v>1634</v>
      </c>
      <c r="C1670" s="53" t="s">
        <v>39</v>
      </c>
      <c r="D1670" s="2">
        <v>53.62</v>
      </c>
      <c r="E1670" s="55">
        <v>16.149999999999999</v>
      </c>
      <c r="F1670" s="2">
        <v>69.77</v>
      </c>
    </row>
    <row r="1671" spans="1:6" ht="9.75" customHeight="1">
      <c r="A1671" s="52">
        <v>180317</v>
      </c>
      <c r="B1671" s="52" t="s">
        <v>1635</v>
      </c>
      <c r="C1671" s="53" t="s">
        <v>11</v>
      </c>
      <c r="D1671" s="3">
        <v>545.51</v>
      </c>
      <c r="E1671" s="55">
        <v>42.22</v>
      </c>
      <c r="F1671" s="3">
        <v>587.73</v>
      </c>
    </row>
    <row r="1672" spans="1:6" ht="9.75" customHeight="1">
      <c r="A1672" s="52">
        <v>180318</v>
      </c>
      <c r="B1672" s="52" t="s">
        <v>1636</v>
      </c>
      <c r="C1672" s="53" t="s">
        <v>138</v>
      </c>
      <c r="D1672" s="3">
        <v>241.39</v>
      </c>
      <c r="E1672" s="54">
        <v>4.1500000000000004</v>
      </c>
      <c r="F1672" s="3">
        <v>245.54</v>
      </c>
    </row>
    <row r="1673" spans="1:6" ht="9.75" customHeight="1">
      <c r="A1673" s="52">
        <v>180320</v>
      </c>
      <c r="B1673" s="52" t="s">
        <v>1637</v>
      </c>
      <c r="C1673" s="53" t="s">
        <v>11</v>
      </c>
      <c r="D1673" s="3">
        <v>243.08</v>
      </c>
      <c r="E1673" s="55">
        <v>15.56</v>
      </c>
      <c r="F1673" s="3">
        <v>258.64</v>
      </c>
    </row>
    <row r="1674" spans="1:6" ht="9.75" customHeight="1">
      <c r="A1674" s="52">
        <v>180321</v>
      </c>
      <c r="B1674" s="52" t="s">
        <v>1638</v>
      </c>
      <c r="C1674" s="53" t="s">
        <v>11</v>
      </c>
      <c r="D1674" s="3">
        <v>270.68</v>
      </c>
      <c r="E1674" s="54">
        <v>9.33</v>
      </c>
      <c r="F1674" s="3">
        <v>280.01</v>
      </c>
    </row>
    <row r="1675" spans="1:6" ht="19.350000000000001" customHeight="1">
      <c r="A1675" s="52">
        <v>180323</v>
      </c>
      <c r="B1675" s="52" t="s">
        <v>1639</v>
      </c>
      <c r="C1675" s="53" t="s">
        <v>11</v>
      </c>
      <c r="D1675" s="3">
        <v>556.35</v>
      </c>
      <c r="E1675" s="55">
        <v>59.71</v>
      </c>
      <c r="F1675" s="3">
        <v>616.05999999999995</v>
      </c>
    </row>
    <row r="1676" spans="1:6" ht="19.350000000000001" customHeight="1">
      <c r="A1676" s="52">
        <v>180324</v>
      </c>
      <c r="B1676" s="52" t="s">
        <v>1640</v>
      </c>
      <c r="C1676" s="53" t="s">
        <v>11</v>
      </c>
      <c r="D1676" s="3">
        <v>518.85</v>
      </c>
      <c r="E1676" s="55">
        <v>59.71</v>
      </c>
      <c r="F1676" s="3">
        <v>578.55999999999995</v>
      </c>
    </row>
    <row r="1677" spans="1:6" ht="19.350000000000001" customHeight="1">
      <c r="A1677" s="52">
        <v>180325</v>
      </c>
      <c r="B1677" s="52" t="s">
        <v>1641</v>
      </c>
      <c r="C1677" s="53" t="s">
        <v>138</v>
      </c>
      <c r="D1677" s="2">
        <v>24.9</v>
      </c>
      <c r="E1677" s="54">
        <v>8.58</v>
      </c>
      <c r="F1677" s="2">
        <v>33.479999999999997</v>
      </c>
    </row>
    <row r="1678" spans="1:6" ht="9.75" customHeight="1">
      <c r="A1678" s="52">
        <v>180328</v>
      </c>
      <c r="B1678" s="52" t="s">
        <v>1642</v>
      </c>
      <c r="C1678" s="53" t="s">
        <v>11</v>
      </c>
      <c r="D1678" s="3">
        <v>307.54000000000002</v>
      </c>
      <c r="E1678" s="55">
        <v>16.149999999999999</v>
      </c>
      <c r="F1678" s="3">
        <v>323.69</v>
      </c>
    </row>
    <row r="1679" spans="1:6" ht="9.75" customHeight="1">
      <c r="A1679" s="52">
        <v>180330</v>
      </c>
      <c r="B1679" s="52" t="s">
        <v>1643</v>
      </c>
      <c r="C1679" s="53" t="s">
        <v>11</v>
      </c>
      <c r="D1679" s="3">
        <v>368.17</v>
      </c>
      <c r="E1679" s="55">
        <v>16.149999999999999</v>
      </c>
      <c r="F1679" s="3">
        <v>384.32</v>
      </c>
    </row>
    <row r="1680" spans="1:6" ht="9.75" customHeight="1">
      <c r="A1680" s="52">
        <v>180331</v>
      </c>
      <c r="B1680" s="52" t="s">
        <v>1644</v>
      </c>
      <c r="C1680" s="53" t="s">
        <v>11</v>
      </c>
      <c r="D1680" s="3">
        <v>403.55</v>
      </c>
      <c r="E1680" s="55">
        <v>16.149999999999999</v>
      </c>
      <c r="F1680" s="3">
        <v>419.7</v>
      </c>
    </row>
    <row r="1681" spans="1:6" ht="9.75" customHeight="1">
      <c r="A1681" s="52">
        <v>180380</v>
      </c>
      <c r="B1681" s="52" t="s">
        <v>1645</v>
      </c>
      <c r="C1681" s="53" t="s">
        <v>11</v>
      </c>
      <c r="D1681" s="3">
        <v>777.16</v>
      </c>
      <c r="E1681" s="55">
        <v>42.22</v>
      </c>
      <c r="F1681" s="3">
        <v>819.38</v>
      </c>
    </row>
    <row r="1682" spans="1:6" ht="9.75" customHeight="1">
      <c r="A1682" s="52">
        <v>180381</v>
      </c>
      <c r="B1682" s="52" t="s">
        <v>1646</v>
      </c>
      <c r="C1682" s="53" t="s">
        <v>11</v>
      </c>
      <c r="D1682" s="3">
        <v>445.26</v>
      </c>
      <c r="E1682" s="55">
        <v>42.22</v>
      </c>
      <c r="F1682" s="3">
        <v>487.48</v>
      </c>
    </row>
    <row r="1683" spans="1:6" ht="9.75" customHeight="1">
      <c r="A1683" s="52">
        <v>180383</v>
      </c>
      <c r="B1683" s="52" t="s">
        <v>1647</v>
      </c>
      <c r="C1683" s="53" t="s">
        <v>11</v>
      </c>
      <c r="D1683" s="3">
        <v>413.62</v>
      </c>
      <c r="E1683" s="55">
        <v>42.22</v>
      </c>
      <c r="F1683" s="3">
        <v>455.84</v>
      </c>
    </row>
    <row r="1684" spans="1:6" ht="9.75" customHeight="1">
      <c r="A1684" s="52">
        <v>180401</v>
      </c>
      <c r="B1684" s="52" t="s">
        <v>1648</v>
      </c>
      <c r="C1684" s="53" t="s">
        <v>11</v>
      </c>
      <c r="D1684" s="3">
        <v>233.39</v>
      </c>
      <c r="E1684" s="55">
        <v>42.22</v>
      </c>
      <c r="F1684" s="3">
        <v>275.61</v>
      </c>
    </row>
    <row r="1685" spans="1:6" ht="9.75" customHeight="1">
      <c r="A1685" s="52">
        <v>180402</v>
      </c>
      <c r="B1685" s="52" t="s">
        <v>1649</v>
      </c>
      <c r="C1685" s="53" t="s">
        <v>11</v>
      </c>
      <c r="D1685" s="3">
        <v>746.09</v>
      </c>
      <c r="E1685" s="55">
        <v>42.22</v>
      </c>
      <c r="F1685" s="3">
        <v>788.31</v>
      </c>
    </row>
    <row r="1686" spans="1:6" ht="9.75" customHeight="1">
      <c r="A1686" s="52">
        <v>180403</v>
      </c>
      <c r="B1686" s="52" t="s">
        <v>1650</v>
      </c>
      <c r="C1686" s="53" t="s">
        <v>11</v>
      </c>
      <c r="D1686" s="3">
        <v>217.61</v>
      </c>
      <c r="E1686" s="55">
        <v>42.22</v>
      </c>
      <c r="F1686" s="3">
        <v>259.83</v>
      </c>
    </row>
    <row r="1687" spans="1:6" ht="9.75" customHeight="1">
      <c r="A1687" s="52">
        <v>180404</v>
      </c>
      <c r="B1687" s="52" t="s">
        <v>1651</v>
      </c>
      <c r="C1687" s="53" t="s">
        <v>11</v>
      </c>
      <c r="D1687" s="3">
        <v>387.15</v>
      </c>
      <c r="E1687" s="55">
        <v>42.22</v>
      </c>
      <c r="F1687" s="3">
        <v>429.37</v>
      </c>
    </row>
    <row r="1688" spans="1:6" ht="9.75" customHeight="1">
      <c r="A1688" s="52">
        <v>180405</v>
      </c>
      <c r="B1688" s="52" t="s">
        <v>1652</v>
      </c>
      <c r="C1688" s="53" t="s">
        <v>11</v>
      </c>
      <c r="D1688" s="3">
        <v>375.3</v>
      </c>
      <c r="E1688" s="55">
        <v>33.270000000000003</v>
      </c>
      <c r="F1688" s="3">
        <v>408.57</v>
      </c>
    </row>
    <row r="1689" spans="1:6" ht="9.75" customHeight="1">
      <c r="A1689" s="52">
        <v>180406</v>
      </c>
      <c r="B1689" s="52" t="s">
        <v>1653</v>
      </c>
      <c r="C1689" s="53" t="s">
        <v>11</v>
      </c>
      <c r="D1689" s="3">
        <v>371.95</v>
      </c>
      <c r="E1689" s="55">
        <v>39.5</v>
      </c>
      <c r="F1689" s="3">
        <v>411.45</v>
      </c>
    </row>
    <row r="1690" spans="1:6" ht="9.75" customHeight="1">
      <c r="A1690" s="52">
        <v>180490</v>
      </c>
      <c r="B1690" s="52" t="s">
        <v>1654</v>
      </c>
      <c r="C1690" s="53" t="s">
        <v>11</v>
      </c>
      <c r="D1690" s="3">
        <v>589.96</v>
      </c>
      <c r="E1690" s="55">
        <v>39.5</v>
      </c>
      <c r="F1690" s="3">
        <v>629.46</v>
      </c>
    </row>
    <row r="1691" spans="1:6" ht="9.75" customHeight="1">
      <c r="A1691" s="52">
        <v>180491</v>
      </c>
      <c r="B1691" s="52" t="s">
        <v>1655</v>
      </c>
      <c r="C1691" s="53" t="s">
        <v>11</v>
      </c>
      <c r="D1691" s="3">
        <v>567.74</v>
      </c>
      <c r="E1691" s="55">
        <v>39.5</v>
      </c>
      <c r="F1691" s="3">
        <v>607.24</v>
      </c>
    </row>
    <row r="1692" spans="1:6" ht="9.75" customHeight="1">
      <c r="A1692" s="52">
        <v>180501</v>
      </c>
      <c r="B1692" s="52" t="s">
        <v>1656</v>
      </c>
      <c r="C1692" s="53" t="s">
        <v>11</v>
      </c>
      <c r="D1692" s="3">
        <v>708.22</v>
      </c>
      <c r="E1692" s="55">
        <v>39.5</v>
      </c>
      <c r="F1692" s="3">
        <v>747.72</v>
      </c>
    </row>
    <row r="1693" spans="1:6" ht="9.75" customHeight="1">
      <c r="A1693" s="52">
        <v>180502</v>
      </c>
      <c r="B1693" s="52" t="s">
        <v>1657</v>
      </c>
      <c r="C1693" s="53" t="s">
        <v>11</v>
      </c>
      <c r="D1693" s="3">
        <v>453.37</v>
      </c>
      <c r="E1693" s="55">
        <v>39.5</v>
      </c>
      <c r="F1693" s="3">
        <v>492.87</v>
      </c>
    </row>
    <row r="1694" spans="1:6" ht="9.75" customHeight="1">
      <c r="A1694" s="52">
        <v>180503</v>
      </c>
      <c r="B1694" s="52" t="s">
        <v>1658</v>
      </c>
      <c r="C1694" s="53" t="s">
        <v>11</v>
      </c>
      <c r="D1694" s="3">
        <v>552.83000000000004</v>
      </c>
      <c r="E1694" s="55">
        <v>39.5</v>
      </c>
      <c r="F1694" s="3">
        <v>592.33000000000004</v>
      </c>
    </row>
    <row r="1695" spans="1:6" ht="9.75" customHeight="1">
      <c r="A1695" s="52">
        <v>180504</v>
      </c>
      <c r="B1695" s="52" t="s">
        <v>1659</v>
      </c>
      <c r="C1695" s="53" t="s">
        <v>11</v>
      </c>
      <c r="D1695" s="3">
        <v>631.47</v>
      </c>
      <c r="E1695" s="55">
        <v>39.5</v>
      </c>
      <c r="F1695" s="3">
        <v>670.97</v>
      </c>
    </row>
    <row r="1696" spans="1:6" ht="9.75" customHeight="1">
      <c r="A1696" s="52">
        <v>180505</v>
      </c>
      <c r="B1696" s="52" t="s">
        <v>1660</v>
      </c>
      <c r="C1696" s="53" t="s">
        <v>11</v>
      </c>
      <c r="D1696" s="3">
        <v>562.71</v>
      </c>
      <c r="E1696" s="55">
        <v>39.5</v>
      </c>
      <c r="F1696" s="3">
        <v>602.21</v>
      </c>
    </row>
    <row r="1697" spans="1:6" ht="19.350000000000001" customHeight="1">
      <c r="A1697" s="52">
        <v>180506</v>
      </c>
      <c r="B1697" s="52" t="s">
        <v>1661</v>
      </c>
      <c r="C1697" s="53" t="s">
        <v>11</v>
      </c>
      <c r="D1697" s="3">
        <v>298.5</v>
      </c>
      <c r="E1697" s="55">
        <v>39.5</v>
      </c>
      <c r="F1697" s="3">
        <v>338</v>
      </c>
    </row>
    <row r="1698" spans="1:6" ht="19.350000000000001" customHeight="1">
      <c r="A1698" s="52">
        <v>180507</v>
      </c>
      <c r="B1698" s="52" t="s">
        <v>1662</v>
      </c>
      <c r="C1698" s="53" t="s">
        <v>11</v>
      </c>
      <c r="D1698" s="3">
        <v>336.47</v>
      </c>
      <c r="E1698" s="55">
        <v>39.5</v>
      </c>
      <c r="F1698" s="3">
        <v>375.97</v>
      </c>
    </row>
    <row r="1699" spans="1:6" ht="9.75" customHeight="1">
      <c r="A1699" s="52">
        <v>180508</v>
      </c>
      <c r="B1699" s="52" t="s">
        <v>1663</v>
      </c>
      <c r="C1699" s="53" t="s">
        <v>11</v>
      </c>
      <c r="D1699" s="3">
        <v>406.79</v>
      </c>
      <c r="E1699" s="55">
        <v>39.5</v>
      </c>
      <c r="F1699" s="3">
        <v>446.29</v>
      </c>
    </row>
    <row r="1700" spans="1:6" ht="9.75" customHeight="1">
      <c r="A1700" s="52">
        <v>180509</v>
      </c>
      <c r="B1700" s="52" t="s">
        <v>1664</v>
      </c>
      <c r="C1700" s="53" t="s">
        <v>11</v>
      </c>
      <c r="D1700" s="3">
        <v>441.49</v>
      </c>
      <c r="E1700" s="55">
        <v>39.5</v>
      </c>
      <c r="F1700" s="3">
        <v>480.99</v>
      </c>
    </row>
    <row r="1701" spans="1:6" ht="9.75" customHeight="1">
      <c r="A1701" s="52">
        <v>180510</v>
      </c>
      <c r="B1701" s="52" t="s">
        <v>1665</v>
      </c>
      <c r="C1701" s="53" t="s">
        <v>11</v>
      </c>
      <c r="D1701" s="3">
        <v>606.14</v>
      </c>
      <c r="E1701" s="55">
        <v>30.95</v>
      </c>
      <c r="F1701" s="3">
        <v>637.09</v>
      </c>
    </row>
    <row r="1702" spans="1:6" ht="9.75" customHeight="1">
      <c r="A1702" s="52">
        <v>180511</v>
      </c>
      <c r="B1702" s="52" t="s">
        <v>1666</v>
      </c>
      <c r="C1702" s="53" t="s">
        <v>11</v>
      </c>
      <c r="D1702" s="3">
        <v>626.21</v>
      </c>
      <c r="E1702" s="55">
        <v>30.95</v>
      </c>
      <c r="F1702" s="3">
        <v>657.16</v>
      </c>
    </row>
    <row r="1703" spans="1:6" ht="9.75" customHeight="1">
      <c r="A1703" s="52">
        <v>180512</v>
      </c>
      <c r="B1703" s="52" t="s">
        <v>1667</v>
      </c>
      <c r="C1703" s="53" t="s">
        <v>11</v>
      </c>
      <c r="D1703" s="3">
        <v>422.37</v>
      </c>
      <c r="E1703" s="55">
        <v>30.95</v>
      </c>
      <c r="F1703" s="3">
        <v>453.32</v>
      </c>
    </row>
    <row r="1704" spans="1:6" ht="9.75" customHeight="1">
      <c r="A1704" s="52">
        <v>180515</v>
      </c>
      <c r="B1704" s="52" t="s">
        <v>1668</v>
      </c>
      <c r="C1704" s="53" t="s">
        <v>11</v>
      </c>
      <c r="D1704" s="3">
        <v>492.38</v>
      </c>
      <c r="E1704" s="55">
        <v>39.5</v>
      </c>
      <c r="F1704" s="3">
        <v>531.88</v>
      </c>
    </row>
    <row r="1705" spans="1:6" ht="9.75" customHeight="1">
      <c r="A1705" s="52">
        <v>180701</v>
      </c>
      <c r="B1705" s="52" t="s">
        <v>1669</v>
      </c>
      <c r="C1705" s="53" t="s">
        <v>39</v>
      </c>
      <c r="D1705" s="3">
        <v>669.36</v>
      </c>
      <c r="E1705" s="54">
        <v>6.87</v>
      </c>
      <c r="F1705" s="3">
        <v>676.23</v>
      </c>
    </row>
    <row r="1706" spans="1:6" ht="9.75" customHeight="1">
      <c r="A1706" s="52">
        <v>180703</v>
      </c>
      <c r="B1706" s="52" t="s">
        <v>1670</v>
      </c>
      <c r="C1706" s="53" t="s">
        <v>39</v>
      </c>
      <c r="D1706" s="3">
        <v>483.25</v>
      </c>
      <c r="E1706" s="55">
        <v>12.28</v>
      </c>
      <c r="F1706" s="3">
        <v>495.53</v>
      </c>
    </row>
    <row r="1707" spans="1:6" ht="9.75" customHeight="1">
      <c r="A1707" s="52">
        <v>180708</v>
      </c>
      <c r="B1707" s="52" t="s">
        <v>1671</v>
      </c>
      <c r="C1707" s="53" t="s">
        <v>67</v>
      </c>
      <c r="D1707" s="3">
        <v>174.06</v>
      </c>
      <c r="E1707" s="55">
        <v>16.149999999999999</v>
      </c>
      <c r="F1707" s="3">
        <v>190.21</v>
      </c>
    </row>
    <row r="1708" spans="1:6" ht="19.350000000000001" customHeight="1">
      <c r="A1708" s="52">
        <v>180710</v>
      </c>
      <c r="B1708" s="52" t="s">
        <v>1672</v>
      </c>
      <c r="C1708" s="53" t="s">
        <v>11</v>
      </c>
      <c r="D1708" s="3">
        <v>357.85</v>
      </c>
      <c r="E1708" s="54">
        <v>5.95</v>
      </c>
      <c r="F1708" s="3">
        <v>363.8</v>
      </c>
    </row>
    <row r="1709" spans="1:6" ht="9.75" customHeight="1">
      <c r="A1709" s="226">
        <v>181</v>
      </c>
      <c r="B1709" s="525" t="s">
        <v>1673</v>
      </c>
      <c r="C1709" s="526"/>
      <c r="D1709" s="526"/>
      <c r="E1709" s="526"/>
      <c r="F1709" s="527"/>
    </row>
    <row r="1710" spans="1:6" ht="9.75" customHeight="1">
      <c r="A1710" s="52">
        <v>190000</v>
      </c>
      <c r="B1710" s="52" t="s">
        <v>1673</v>
      </c>
      <c r="C1710" s="53"/>
      <c r="D1710" s="1">
        <v>0</v>
      </c>
      <c r="E1710" s="54">
        <v>0</v>
      </c>
      <c r="F1710" s="1">
        <v>0</v>
      </c>
    </row>
    <row r="1711" spans="1:6" ht="9.75" customHeight="1">
      <c r="A1711" s="52">
        <v>190101</v>
      </c>
      <c r="B1711" s="52" t="s">
        <v>1674</v>
      </c>
      <c r="C1711" s="53" t="s">
        <v>11</v>
      </c>
      <c r="D1711" s="3">
        <v>188.29</v>
      </c>
      <c r="E1711" s="54">
        <v>0</v>
      </c>
      <c r="F1711" s="3">
        <v>188.29</v>
      </c>
    </row>
    <row r="1712" spans="1:6" ht="9.75" customHeight="1">
      <c r="A1712" s="52">
        <v>190102</v>
      </c>
      <c r="B1712" s="52" t="s">
        <v>1675</v>
      </c>
      <c r="C1712" s="53" t="s">
        <v>11</v>
      </c>
      <c r="D1712" s="3">
        <v>204.44</v>
      </c>
      <c r="E1712" s="54">
        <v>0</v>
      </c>
      <c r="F1712" s="3">
        <v>204.44</v>
      </c>
    </row>
    <row r="1713" spans="1:6" ht="9.75" customHeight="1">
      <c r="A1713" s="52">
        <v>190103</v>
      </c>
      <c r="B1713" s="52" t="s">
        <v>1676</v>
      </c>
      <c r="C1713" s="53" t="s">
        <v>11</v>
      </c>
      <c r="D1713" s="3">
        <v>230.39</v>
      </c>
      <c r="E1713" s="54">
        <v>0</v>
      </c>
      <c r="F1713" s="3">
        <v>230.39</v>
      </c>
    </row>
    <row r="1714" spans="1:6" ht="9.75" customHeight="1">
      <c r="A1714" s="52">
        <v>190104</v>
      </c>
      <c r="B1714" s="52" t="s">
        <v>1677</v>
      </c>
      <c r="C1714" s="53" t="s">
        <v>11</v>
      </c>
      <c r="D1714" s="3">
        <v>240.09</v>
      </c>
      <c r="E1714" s="54">
        <v>0</v>
      </c>
      <c r="F1714" s="3">
        <v>240.09</v>
      </c>
    </row>
    <row r="1715" spans="1:6" ht="9.75" customHeight="1">
      <c r="A1715" s="52">
        <v>190105</v>
      </c>
      <c r="B1715" s="52" t="s">
        <v>1678</v>
      </c>
      <c r="C1715" s="53" t="s">
        <v>11</v>
      </c>
      <c r="D1715" s="3">
        <v>188.46</v>
      </c>
      <c r="E1715" s="54">
        <v>0</v>
      </c>
      <c r="F1715" s="3">
        <v>188.46</v>
      </c>
    </row>
    <row r="1716" spans="1:6" ht="9.75" customHeight="1">
      <c r="A1716" s="52">
        <v>190106</v>
      </c>
      <c r="B1716" s="52" t="s">
        <v>1679</v>
      </c>
      <c r="C1716" s="53" t="s">
        <v>11</v>
      </c>
      <c r="D1716" s="3">
        <v>181.1</v>
      </c>
      <c r="E1716" s="54">
        <v>0</v>
      </c>
      <c r="F1716" s="3">
        <v>181.1</v>
      </c>
    </row>
    <row r="1717" spans="1:6" ht="9.75" customHeight="1">
      <c r="A1717" s="52">
        <v>190108</v>
      </c>
      <c r="B1717" s="52" t="s">
        <v>1680</v>
      </c>
      <c r="C1717" s="53" t="s">
        <v>11</v>
      </c>
      <c r="D1717" s="3">
        <v>181.88</v>
      </c>
      <c r="E1717" s="54">
        <v>0</v>
      </c>
      <c r="F1717" s="3">
        <v>181.88</v>
      </c>
    </row>
    <row r="1718" spans="1:6" ht="9.75" customHeight="1">
      <c r="A1718" s="52">
        <v>190109</v>
      </c>
      <c r="B1718" s="52" t="s">
        <v>1681</v>
      </c>
      <c r="C1718" s="53" t="s">
        <v>11</v>
      </c>
      <c r="D1718" s="3">
        <v>181.04</v>
      </c>
      <c r="E1718" s="54">
        <v>0</v>
      </c>
      <c r="F1718" s="3">
        <v>181.04</v>
      </c>
    </row>
    <row r="1719" spans="1:6" ht="9.75" customHeight="1">
      <c r="A1719" s="52">
        <v>190201</v>
      </c>
      <c r="B1719" s="52" t="s">
        <v>1682</v>
      </c>
      <c r="C1719" s="53" t="s">
        <v>11</v>
      </c>
      <c r="D1719" s="3">
        <v>436.42</v>
      </c>
      <c r="E1719" s="54">
        <v>0</v>
      </c>
      <c r="F1719" s="3">
        <v>436.42</v>
      </c>
    </row>
    <row r="1720" spans="1:6" ht="9.75" customHeight="1">
      <c r="A1720" s="52">
        <v>190202</v>
      </c>
      <c r="B1720" s="52" t="s">
        <v>1683</v>
      </c>
      <c r="C1720" s="53" t="s">
        <v>11</v>
      </c>
      <c r="D1720" s="3">
        <v>462.12</v>
      </c>
      <c r="E1720" s="54">
        <v>0</v>
      </c>
      <c r="F1720" s="3">
        <v>462.12</v>
      </c>
    </row>
    <row r="1721" spans="1:6" ht="9.75" customHeight="1">
      <c r="A1721" s="52">
        <v>190301</v>
      </c>
      <c r="B1721" s="52" t="s">
        <v>1684</v>
      </c>
      <c r="C1721" s="53" t="s">
        <v>11</v>
      </c>
      <c r="D1721" s="3">
        <v>220.25</v>
      </c>
      <c r="E1721" s="54">
        <v>0</v>
      </c>
      <c r="F1721" s="3">
        <v>220.25</v>
      </c>
    </row>
    <row r="1722" spans="1:6" ht="9.75" customHeight="1">
      <c r="A1722" s="52">
        <v>190401</v>
      </c>
      <c r="B1722" s="52" t="s">
        <v>1685</v>
      </c>
      <c r="C1722" s="53" t="s">
        <v>11</v>
      </c>
      <c r="D1722" s="3">
        <v>471.5</v>
      </c>
      <c r="E1722" s="54">
        <v>0</v>
      </c>
      <c r="F1722" s="3">
        <v>471.5</v>
      </c>
    </row>
    <row r="1723" spans="1:6" ht="9.75" customHeight="1">
      <c r="A1723" s="226">
        <v>182</v>
      </c>
      <c r="B1723" s="525" t="s">
        <v>1686</v>
      </c>
      <c r="C1723" s="526"/>
      <c r="D1723" s="526"/>
      <c r="E1723" s="526"/>
      <c r="F1723" s="527"/>
    </row>
    <row r="1724" spans="1:6" ht="9.75" customHeight="1">
      <c r="A1724" s="52">
        <v>200000</v>
      </c>
      <c r="B1724" s="52" t="s">
        <v>1686</v>
      </c>
      <c r="C1724" s="53"/>
      <c r="D1724" s="1">
        <v>0</v>
      </c>
      <c r="E1724" s="54">
        <v>0</v>
      </c>
      <c r="F1724" s="1">
        <v>0</v>
      </c>
    </row>
    <row r="1725" spans="1:6" ht="9.75" customHeight="1">
      <c r="A1725" s="52">
        <v>200101</v>
      </c>
      <c r="B1725" s="52" t="s">
        <v>1687</v>
      </c>
      <c r="C1725" s="53" t="s">
        <v>11</v>
      </c>
      <c r="D1725" s="1">
        <v>2.39</v>
      </c>
      <c r="E1725" s="54">
        <v>2.99</v>
      </c>
      <c r="F1725" s="1">
        <v>5.38</v>
      </c>
    </row>
    <row r="1726" spans="1:6" ht="9.75" customHeight="1">
      <c r="A1726" s="52">
        <v>200102</v>
      </c>
      <c r="B1726" s="52" t="s">
        <v>1688</v>
      </c>
      <c r="C1726" s="53" t="s">
        <v>39</v>
      </c>
      <c r="D1726" s="1">
        <v>3.85</v>
      </c>
      <c r="E1726" s="54">
        <v>8.6199999999999992</v>
      </c>
      <c r="F1726" s="2">
        <v>12.47</v>
      </c>
    </row>
    <row r="1727" spans="1:6" ht="9.75" customHeight="1">
      <c r="A1727" s="52">
        <v>200103</v>
      </c>
      <c r="B1727" s="52" t="s">
        <v>1689</v>
      </c>
      <c r="C1727" s="53" t="s">
        <v>138</v>
      </c>
      <c r="D1727" s="1">
        <v>0.2</v>
      </c>
      <c r="E1727" s="55">
        <v>13.08</v>
      </c>
      <c r="F1727" s="2">
        <v>13.28</v>
      </c>
    </row>
    <row r="1728" spans="1:6" ht="9.75" customHeight="1">
      <c r="A1728" s="52">
        <v>200104</v>
      </c>
      <c r="B1728" s="52" t="s">
        <v>1690</v>
      </c>
      <c r="C1728" s="53" t="s">
        <v>11</v>
      </c>
      <c r="D1728" s="1">
        <v>4.08</v>
      </c>
      <c r="E1728" s="54">
        <v>5.16</v>
      </c>
      <c r="F1728" s="1">
        <v>9.24</v>
      </c>
    </row>
    <row r="1729" spans="1:6" ht="9.75" customHeight="1">
      <c r="A1729" s="52">
        <v>200105</v>
      </c>
      <c r="B1729" s="52" t="s">
        <v>1691</v>
      </c>
      <c r="C1729" s="53" t="s">
        <v>11</v>
      </c>
      <c r="D1729" s="1">
        <v>1.96</v>
      </c>
      <c r="E1729" s="54">
        <v>5.16</v>
      </c>
      <c r="F1729" s="1">
        <v>7.12</v>
      </c>
    </row>
    <row r="1730" spans="1:6" ht="9.75" customHeight="1">
      <c r="A1730" s="52">
        <v>200140</v>
      </c>
      <c r="B1730" s="52" t="s">
        <v>1692</v>
      </c>
      <c r="C1730" s="53" t="s">
        <v>11</v>
      </c>
      <c r="D1730" s="1">
        <v>2.39</v>
      </c>
      <c r="E1730" s="54">
        <v>3.39</v>
      </c>
      <c r="F1730" s="1">
        <v>5.78</v>
      </c>
    </row>
    <row r="1731" spans="1:6" ht="9.75" customHeight="1">
      <c r="A1731" s="52">
        <v>200145</v>
      </c>
      <c r="B1731" s="52" t="s">
        <v>1693</v>
      </c>
      <c r="C1731" s="53" t="s">
        <v>11</v>
      </c>
      <c r="D1731" s="1">
        <v>3.16</v>
      </c>
      <c r="E1731" s="54">
        <v>3.09</v>
      </c>
      <c r="F1731" s="1">
        <v>6.25</v>
      </c>
    </row>
    <row r="1732" spans="1:6" ht="9.75" customHeight="1">
      <c r="A1732" s="52">
        <v>200150</v>
      </c>
      <c r="B1732" s="52" t="s">
        <v>1694</v>
      </c>
      <c r="C1732" s="53" t="s">
        <v>11</v>
      </c>
      <c r="D1732" s="1">
        <v>3.58</v>
      </c>
      <c r="E1732" s="54">
        <v>1.07</v>
      </c>
      <c r="F1732" s="1">
        <v>4.6500000000000004</v>
      </c>
    </row>
    <row r="1733" spans="1:6" ht="9.75" customHeight="1">
      <c r="A1733" s="52">
        <v>200200</v>
      </c>
      <c r="B1733" s="52" t="s">
        <v>1695</v>
      </c>
      <c r="C1733" s="53" t="s">
        <v>11</v>
      </c>
      <c r="D1733" s="1">
        <v>9.61</v>
      </c>
      <c r="E1733" s="55">
        <v>11.99</v>
      </c>
      <c r="F1733" s="2">
        <v>21.6</v>
      </c>
    </row>
    <row r="1734" spans="1:6" ht="9.75" customHeight="1">
      <c r="A1734" s="52">
        <v>200201</v>
      </c>
      <c r="B1734" s="52" t="s">
        <v>1696</v>
      </c>
      <c r="C1734" s="53" t="s">
        <v>11</v>
      </c>
      <c r="D1734" s="1">
        <v>9.44</v>
      </c>
      <c r="E1734" s="55">
        <v>11.99</v>
      </c>
      <c r="F1734" s="2">
        <v>21.43</v>
      </c>
    </row>
    <row r="1735" spans="1:6" ht="9.75" customHeight="1">
      <c r="A1735" s="52">
        <v>200403</v>
      </c>
      <c r="B1735" s="52" t="s">
        <v>1697</v>
      </c>
      <c r="C1735" s="53" t="s">
        <v>11</v>
      </c>
      <c r="D1735" s="1">
        <v>2.79</v>
      </c>
      <c r="E1735" s="55">
        <v>13.07</v>
      </c>
      <c r="F1735" s="2">
        <v>15.86</v>
      </c>
    </row>
    <row r="1736" spans="1:6" ht="9.75" customHeight="1">
      <c r="A1736" s="52">
        <v>200499</v>
      </c>
      <c r="B1736" s="52" t="s">
        <v>1698</v>
      </c>
      <c r="C1736" s="53" t="s">
        <v>11</v>
      </c>
      <c r="D1736" s="1">
        <v>9.61</v>
      </c>
      <c r="E1736" s="55">
        <v>16.61</v>
      </c>
      <c r="F1736" s="2">
        <v>26.22</v>
      </c>
    </row>
    <row r="1737" spans="1:6" ht="9.75" customHeight="1">
      <c r="A1737" s="52">
        <v>200500</v>
      </c>
      <c r="B1737" s="52" t="s">
        <v>1699</v>
      </c>
      <c r="C1737" s="53" t="s">
        <v>11</v>
      </c>
      <c r="D1737" s="1">
        <v>9.58</v>
      </c>
      <c r="E1737" s="55">
        <v>16.61</v>
      </c>
      <c r="F1737" s="2">
        <v>26.19</v>
      </c>
    </row>
    <row r="1738" spans="1:6" ht="9.75" customHeight="1">
      <c r="A1738" s="52">
        <v>200502</v>
      </c>
      <c r="B1738" s="52" t="s">
        <v>1700</v>
      </c>
      <c r="C1738" s="53" t="s">
        <v>11</v>
      </c>
      <c r="D1738" s="2">
        <v>10.57</v>
      </c>
      <c r="E1738" s="55">
        <v>16.61</v>
      </c>
      <c r="F1738" s="2">
        <v>27.18</v>
      </c>
    </row>
    <row r="1739" spans="1:6" ht="9.75" customHeight="1">
      <c r="A1739" s="52">
        <v>200503</v>
      </c>
      <c r="B1739" s="52" t="s">
        <v>1701</v>
      </c>
      <c r="C1739" s="53" t="s">
        <v>11</v>
      </c>
      <c r="D1739" s="2">
        <v>55.57</v>
      </c>
      <c r="E1739" s="55">
        <v>24.38</v>
      </c>
      <c r="F1739" s="2">
        <v>79.95</v>
      </c>
    </row>
    <row r="1740" spans="1:6" ht="9.75" customHeight="1">
      <c r="A1740" s="52">
        <v>200504</v>
      </c>
      <c r="B1740" s="52" t="s">
        <v>1702</v>
      </c>
      <c r="C1740" s="53" t="s">
        <v>11</v>
      </c>
      <c r="D1740" s="2">
        <v>10.88</v>
      </c>
      <c r="E1740" s="55">
        <v>16.61</v>
      </c>
      <c r="F1740" s="2">
        <v>27.49</v>
      </c>
    </row>
    <row r="1741" spans="1:6" ht="9.75" customHeight="1">
      <c r="A1741" s="52">
        <v>200505</v>
      </c>
      <c r="B1741" s="52" t="s">
        <v>1703</v>
      </c>
      <c r="C1741" s="53" t="s">
        <v>11</v>
      </c>
      <c r="D1741" s="2">
        <v>12.48</v>
      </c>
      <c r="E1741" s="55">
        <v>16.61</v>
      </c>
      <c r="F1741" s="2">
        <v>29.09</v>
      </c>
    </row>
    <row r="1742" spans="1:6" ht="9.75" customHeight="1">
      <c r="A1742" s="52">
        <v>200506</v>
      </c>
      <c r="B1742" s="52" t="s">
        <v>1704</v>
      </c>
      <c r="C1742" s="53" t="s">
        <v>11</v>
      </c>
      <c r="D1742" s="1">
        <v>7.16</v>
      </c>
      <c r="E1742" s="54">
        <v>7.48</v>
      </c>
      <c r="F1742" s="2">
        <v>14.64</v>
      </c>
    </row>
    <row r="1743" spans="1:6" ht="9.75" customHeight="1">
      <c r="A1743" s="52">
        <v>201002</v>
      </c>
      <c r="B1743" s="52" t="s">
        <v>1705</v>
      </c>
      <c r="C1743" s="53" t="s">
        <v>11</v>
      </c>
      <c r="D1743" s="3">
        <v>175.5</v>
      </c>
      <c r="E1743" s="55">
        <v>14.52</v>
      </c>
      <c r="F1743" s="3">
        <v>190.02</v>
      </c>
    </row>
    <row r="1744" spans="1:6" ht="9.75" customHeight="1">
      <c r="A1744" s="52">
        <v>201003</v>
      </c>
      <c r="B1744" s="52" t="s">
        <v>1706</v>
      </c>
      <c r="C1744" s="53" t="s">
        <v>11</v>
      </c>
      <c r="D1744" s="3">
        <v>180.82</v>
      </c>
      <c r="E1744" s="55">
        <v>14.52</v>
      </c>
      <c r="F1744" s="3">
        <v>195.34</v>
      </c>
    </row>
    <row r="1745" spans="1:6" ht="9.75" customHeight="1">
      <c r="A1745" s="52">
        <v>201201</v>
      </c>
      <c r="B1745" s="52" t="s">
        <v>1707</v>
      </c>
      <c r="C1745" s="53" t="s">
        <v>11</v>
      </c>
      <c r="D1745" s="3">
        <v>188.93</v>
      </c>
      <c r="E1745" s="55">
        <v>21.2</v>
      </c>
      <c r="F1745" s="3">
        <v>210.13</v>
      </c>
    </row>
    <row r="1746" spans="1:6" ht="9.75" customHeight="1">
      <c r="A1746" s="52">
        <v>201202</v>
      </c>
      <c r="B1746" s="52" t="s">
        <v>1708</v>
      </c>
      <c r="C1746" s="53" t="s">
        <v>11</v>
      </c>
      <c r="D1746" s="3">
        <v>496.62</v>
      </c>
      <c r="E1746" s="55">
        <v>21.2</v>
      </c>
      <c r="F1746" s="3">
        <v>517.82000000000005</v>
      </c>
    </row>
    <row r="1747" spans="1:6" ht="9.75" customHeight="1">
      <c r="A1747" s="52">
        <v>201302</v>
      </c>
      <c r="B1747" s="52" t="s">
        <v>1709</v>
      </c>
      <c r="C1747" s="53" t="s">
        <v>11</v>
      </c>
      <c r="D1747" s="2">
        <v>58.76</v>
      </c>
      <c r="E1747" s="55">
        <v>22.16</v>
      </c>
      <c r="F1747" s="2">
        <v>80.92</v>
      </c>
    </row>
    <row r="1748" spans="1:6" ht="9.75" customHeight="1">
      <c r="A1748" s="52">
        <v>201304</v>
      </c>
      <c r="B1748" s="52" t="s">
        <v>1710</v>
      </c>
      <c r="C1748" s="53" t="s">
        <v>11</v>
      </c>
      <c r="D1748" s="2">
        <v>87.03</v>
      </c>
      <c r="E1748" s="55">
        <v>17.53</v>
      </c>
      <c r="F1748" s="3">
        <v>104.56</v>
      </c>
    </row>
    <row r="1749" spans="1:6" ht="9.75" customHeight="1">
      <c r="A1749" s="52">
        <v>201305</v>
      </c>
      <c r="B1749" s="52" t="s">
        <v>1711</v>
      </c>
      <c r="C1749" s="53" t="s">
        <v>39</v>
      </c>
      <c r="D1749" s="1">
        <v>0.27</v>
      </c>
      <c r="E1749" s="54">
        <v>0.96</v>
      </c>
      <c r="F1749" s="1">
        <v>1.23</v>
      </c>
    </row>
    <row r="1750" spans="1:6" ht="9.75" customHeight="1">
      <c r="A1750" s="52">
        <v>201306</v>
      </c>
      <c r="B1750" s="52" t="s">
        <v>1712</v>
      </c>
      <c r="C1750" s="53" t="s">
        <v>39</v>
      </c>
      <c r="D1750" s="1">
        <v>1.17</v>
      </c>
      <c r="E1750" s="54">
        <v>0.96</v>
      </c>
      <c r="F1750" s="1">
        <v>2.13</v>
      </c>
    </row>
    <row r="1751" spans="1:6" ht="9.75" customHeight="1">
      <c r="A1751" s="52">
        <v>201371</v>
      </c>
      <c r="B1751" s="52" t="s">
        <v>1713</v>
      </c>
      <c r="C1751" s="53" t="s">
        <v>11</v>
      </c>
      <c r="D1751" s="2">
        <v>70</v>
      </c>
      <c r="E1751" s="55">
        <v>24.64</v>
      </c>
      <c r="F1751" s="2">
        <v>94.64</v>
      </c>
    </row>
    <row r="1752" spans="1:6" ht="9.75" customHeight="1">
      <c r="A1752" s="52">
        <v>201401</v>
      </c>
      <c r="B1752" s="52" t="s">
        <v>1714</v>
      </c>
      <c r="C1752" s="53" t="s">
        <v>11</v>
      </c>
      <c r="D1752" s="2">
        <v>16.239999999999998</v>
      </c>
      <c r="E1752" s="55">
        <v>21.56</v>
      </c>
      <c r="F1752" s="2">
        <v>37.799999999999997</v>
      </c>
    </row>
    <row r="1753" spans="1:6" ht="9.75" customHeight="1">
      <c r="A1753" s="52">
        <v>201402</v>
      </c>
      <c r="B1753" s="52" t="s">
        <v>1715</v>
      </c>
      <c r="C1753" s="53" t="s">
        <v>11</v>
      </c>
      <c r="D1753" s="2">
        <v>56</v>
      </c>
      <c r="E1753" s="55">
        <v>24.64</v>
      </c>
      <c r="F1753" s="2">
        <v>80.64</v>
      </c>
    </row>
    <row r="1754" spans="1:6" ht="19.350000000000001" customHeight="1">
      <c r="A1754" s="52">
        <v>201410</v>
      </c>
      <c r="B1754" s="52" t="s">
        <v>1716</v>
      </c>
      <c r="C1754" s="53" t="s">
        <v>11</v>
      </c>
      <c r="D1754" s="2">
        <v>21.41</v>
      </c>
      <c r="E1754" s="55">
        <v>40.4</v>
      </c>
      <c r="F1754" s="2">
        <v>61.81</v>
      </c>
    </row>
    <row r="1755" spans="1:6" ht="9.75" customHeight="1">
      <c r="A1755" s="226">
        <v>183</v>
      </c>
      <c r="B1755" s="525" t="s">
        <v>1717</v>
      </c>
      <c r="C1755" s="526"/>
      <c r="D1755" s="526"/>
      <c r="E1755" s="526"/>
      <c r="F1755" s="527"/>
    </row>
    <row r="1756" spans="1:6" ht="9.75" customHeight="1">
      <c r="A1756" s="52">
        <v>210000</v>
      </c>
      <c r="B1756" s="52" t="s">
        <v>1717</v>
      </c>
      <c r="C1756" s="53"/>
      <c r="D1756" s="1">
        <v>0</v>
      </c>
      <c r="E1756" s="54">
        <v>0</v>
      </c>
      <c r="F1756" s="1">
        <v>0</v>
      </c>
    </row>
    <row r="1757" spans="1:6" ht="9.75" customHeight="1">
      <c r="A1757" s="52">
        <v>210101</v>
      </c>
      <c r="B1757" s="52" t="s">
        <v>1718</v>
      </c>
      <c r="C1757" s="53" t="s">
        <v>11</v>
      </c>
      <c r="D1757" s="1">
        <v>3.16</v>
      </c>
      <c r="E1757" s="54">
        <v>4.12</v>
      </c>
      <c r="F1757" s="1">
        <v>7.28</v>
      </c>
    </row>
    <row r="1758" spans="1:6" ht="9.75" customHeight="1">
      <c r="A1758" s="52">
        <v>210102</v>
      </c>
      <c r="B1758" s="52" t="s">
        <v>1719</v>
      </c>
      <c r="C1758" s="53" t="s">
        <v>11</v>
      </c>
      <c r="D1758" s="1">
        <v>3.58</v>
      </c>
      <c r="E1758" s="54">
        <v>1.07</v>
      </c>
      <c r="F1758" s="1">
        <v>4.6500000000000004</v>
      </c>
    </row>
    <row r="1759" spans="1:6" ht="9.75" customHeight="1">
      <c r="A1759" s="52">
        <v>210201</v>
      </c>
      <c r="B1759" s="52" t="s">
        <v>1720</v>
      </c>
      <c r="C1759" s="53" t="s">
        <v>11</v>
      </c>
      <c r="D1759" s="2">
        <v>10.29</v>
      </c>
      <c r="E1759" s="55">
        <v>15.13</v>
      </c>
      <c r="F1759" s="2">
        <v>25.42</v>
      </c>
    </row>
    <row r="1760" spans="1:6" ht="9.75" customHeight="1">
      <c r="A1760" s="52">
        <v>210301</v>
      </c>
      <c r="B1760" s="52" t="s">
        <v>1721</v>
      </c>
      <c r="C1760" s="53" t="s">
        <v>11</v>
      </c>
      <c r="D1760" s="1">
        <v>2.74</v>
      </c>
      <c r="E1760" s="55">
        <v>17.670000000000002</v>
      </c>
      <c r="F1760" s="2">
        <v>20.41</v>
      </c>
    </row>
    <row r="1761" spans="1:6" ht="9.75" customHeight="1">
      <c r="A1761" s="52">
        <v>210401</v>
      </c>
      <c r="B1761" s="52" t="s">
        <v>1722</v>
      </c>
      <c r="C1761" s="53" t="s">
        <v>11</v>
      </c>
      <c r="D1761" s="2">
        <v>12.86</v>
      </c>
      <c r="E1761" s="55">
        <v>20.21</v>
      </c>
      <c r="F1761" s="2">
        <v>33.07</v>
      </c>
    </row>
    <row r="1762" spans="1:6" ht="9.75" customHeight="1">
      <c r="A1762" s="52">
        <v>210460</v>
      </c>
      <c r="B1762" s="52" t="s">
        <v>1723</v>
      </c>
      <c r="C1762" s="53" t="s">
        <v>11</v>
      </c>
      <c r="D1762" s="2">
        <v>59.96</v>
      </c>
      <c r="E1762" s="54">
        <v>9.0299999999999994</v>
      </c>
      <c r="F1762" s="2">
        <v>68.989999999999995</v>
      </c>
    </row>
    <row r="1763" spans="1:6" ht="19.350000000000001" customHeight="1">
      <c r="A1763" s="52">
        <v>210461</v>
      </c>
      <c r="B1763" s="52" t="s">
        <v>1724</v>
      </c>
      <c r="C1763" s="53" t="s">
        <v>11</v>
      </c>
      <c r="D1763" s="2">
        <v>30.28</v>
      </c>
      <c r="E1763" s="54">
        <v>9.0299999999999994</v>
      </c>
      <c r="F1763" s="2">
        <v>39.31</v>
      </c>
    </row>
    <row r="1764" spans="1:6" ht="9.75" customHeight="1">
      <c r="A1764" s="52">
        <v>210498</v>
      </c>
      <c r="B1764" s="52" t="s">
        <v>1725</v>
      </c>
      <c r="C1764" s="53" t="s">
        <v>11</v>
      </c>
      <c r="D1764" s="2">
        <v>54.98</v>
      </c>
      <c r="E1764" s="55">
        <v>11.17</v>
      </c>
      <c r="F1764" s="2">
        <v>66.150000000000006</v>
      </c>
    </row>
    <row r="1765" spans="1:6" ht="9.75" customHeight="1">
      <c r="A1765" s="52">
        <v>210499</v>
      </c>
      <c r="B1765" s="52" t="s">
        <v>1726</v>
      </c>
      <c r="C1765" s="53" t="s">
        <v>11</v>
      </c>
      <c r="D1765" s="2">
        <v>65.27</v>
      </c>
      <c r="E1765" s="55">
        <v>11.17</v>
      </c>
      <c r="F1765" s="2">
        <v>76.44</v>
      </c>
    </row>
    <row r="1766" spans="1:6" ht="9.75" customHeight="1">
      <c r="A1766" s="52">
        <v>210501</v>
      </c>
      <c r="B1766" s="52" t="s">
        <v>1727</v>
      </c>
      <c r="C1766" s="53" t="s">
        <v>11</v>
      </c>
      <c r="D1766" s="2">
        <v>24.56</v>
      </c>
      <c r="E1766" s="55">
        <v>15.99</v>
      </c>
      <c r="F1766" s="2">
        <v>40.549999999999997</v>
      </c>
    </row>
    <row r="1767" spans="1:6" ht="9.75" customHeight="1">
      <c r="A1767" s="52">
        <v>210505</v>
      </c>
      <c r="B1767" s="52" t="s">
        <v>1728</v>
      </c>
      <c r="C1767" s="53" t="s">
        <v>39</v>
      </c>
      <c r="D1767" s="2">
        <v>15.33</v>
      </c>
      <c r="E1767" s="54">
        <v>0</v>
      </c>
      <c r="F1767" s="2">
        <v>15.33</v>
      </c>
    </row>
    <row r="1768" spans="1:6" ht="9.75" customHeight="1">
      <c r="A1768" s="52">
        <v>210506</v>
      </c>
      <c r="B1768" s="52" t="s">
        <v>1729</v>
      </c>
      <c r="C1768" s="53" t="s">
        <v>39</v>
      </c>
      <c r="D1768" s="2">
        <v>15.41</v>
      </c>
      <c r="E1768" s="54">
        <v>0</v>
      </c>
      <c r="F1768" s="2">
        <v>15.41</v>
      </c>
    </row>
    <row r="1769" spans="1:6" ht="9.75" customHeight="1">
      <c r="A1769" s="52">
        <v>210515</v>
      </c>
      <c r="B1769" s="52" t="s">
        <v>1730</v>
      </c>
      <c r="C1769" s="53" t="s">
        <v>11</v>
      </c>
      <c r="D1769" s="1">
        <v>5.76</v>
      </c>
      <c r="E1769" s="55">
        <v>12.06</v>
      </c>
      <c r="F1769" s="2">
        <v>17.82</v>
      </c>
    </row>
    <row r="1770" spans="1:6" ht="9.75" customHeight="1">
      <c r="A1770" s="52">
        <v>210702</v>
      </c>
      <c r="B1770" s="52" t="s">
        <v>1731</v>
      </c>
      <c r="C1770" s="53" t="s">
        <v>11</v>
      </c>
      <c r="D1770" s="3">
        <v>217.74</v>
      </c>
      <c r="E1770" s="55">
        <v>31.99</v>
      </c>
      <c r="F1770" s="3">
        <v>249.73</v>
      </c>
    </row>
    <row r="1771" spans="1:6" ht="9.75" customHeight="1">
      <c r="A1771" s="226">
        <v>184</v>
      </c>
      <c r="B1771" s="525" t="s">
        <v>1732</v>
      </c>
      <c r="C1771" s="526"/>
      <c r="D1771" s="526"/>
      <c r="E1771" s="526"/>
      <c r="F1771" s="527"/>
    </row>
    <row r="1772" spans="1:6" ht="9.75" customHeight="1">
      <c r="A1772" s="52">
        <v>220000</v>
      </c>
      <c r="B1772" s="52" t="s">
        <v>1732</v>
      </c>
      <c r="C1772" s="53"/>
      <c r="D1772" s="1">
        <v>0</v>
      </c>
      <c r="E1772" s="54">
        <v>0</v>
      </c>
      <c r="F1772" s="1">
        <v>0</v>
      </c>
    </row>
    <row r="1773" spans="1:6" ht="19.350000000000001" customHeight="1">
      <c r="A1773" s="52">
        <v>220001</v>
      </c>
      <c r="B1773" s="52" t="s">
        <v>1733</v>
      </c>
      <c r="C1773" s="53" t="s">
        <v>39</v>
      </c>
      <c r="D1773" s="1">
        <v>6.26</v>
      </c>
      <c r="E1773" s="54">
        <v>1.31</v>
      </c>
      <c r="F1773" s="1">
        <v>7.57</v>
      </c>
    </row>
    <row r="1774" spans="1:6" ht="9.75" customHeight="1">
      <c r="A1774" s="52">
        <v>220050</v>
      </c>
      <c r="B1774" s="52" t="s">
        <v>1734</v>
      </c>
      <c r="C1774" s="53" t="s">
        <v>11</v>
      </c>
      <c r="D1774" s="2">
        <v>19.18</v>
      </c>
      <c r="E1774" s="54">
        <v>8.83</v>
      </c>
      <c r="F1774" s="2">
        <v>28.01</v>
      </c>
    </row>
    <row r="1775" spans="1:6" ht="9.75" customHeight="1">
      <c r="A1775" s="52">
        <v>220053</v>
      </c>
      <c r="B1775" s="52" t="s">
        <v>1735</v>
      </c>
      <c r="C1775" s="53" t="s">
        <v>11</v>
      </c>
      <c r="D1775" s="2">
        <v>12.12</v>
      </c>
      <c r="E1775" s="54">
        <v>8.66</v>
      </c>
      <c r="F1775" s="2">
        <v>20.78</v>
      </c>
    </row>
    <row r="1776" spans="1:6" ht="9.75" customHeight="1">
      <c r="A1776" s="52">
        <v>220058</v>
      </c>
      <c r="B1776" s="52" t="s">
        <v>1736</v>
      </c>
      <c r="C1776" s="53" t="s">
        <v>11</v>
      </c>
      <c r="D1776" s="2">
        <v>23.98</v>
      </c>
      <c r="E1776" s="55">
        <v>11.77</v>
      </c>
      <c r="F1776" s="2">
        <v>35.75</v>
      </c>
    </row>
    <row r="1777" spans="1:6" ht="9.75" customHeight="1">
      <c r="A1777" s="52">
        <v>220059</v>
      </c>
      <c r="B1777" s="52" t="s">
        <v>1737</v>
      </c>
      <c r="C1777" s="53" t="s">
        <v>11</v>
      </c>
      <c r="D1777" s="2">
        <v>29.86</v>
      </c>
      <c r="E1777" s="54">
        <v>8.64</v>
      </c>
      <c r="F1777" s="2">
        <v>38.5</v>
      </c>
    </row>
    <row r="1778" spans="1:6" ht="9.75" customHeight="1">
      <c r="A1778" s="52">
        <v>220060</v>
      </c>
      <c r="B1778" s="52" t="s">
        <v>1738</v>
      </c>
      <c r="C1778" s="53" t="s">
        <v>11</v>
      </c>
      <c r="D1778" s="2">
        <v>32.72</v>
      </c>
      <c r="E1778" s="55">
        <v>14.34</v>
      </c>
      <c r="F1778" s="2">
        <v>47.06</v>
      </c>
    </row>
    <row r="1779" spans="1:6" ht="9.75" customHeight="1">
      <c r="A1779" s="52">
        <v>220061</v>
      </c>
      <c r="B1779" s="52" t="s">
        <v>1739</v>
      </c>
      <c r="C1779" s="53" t="s">
        <v>11</v>
      </c>
      <c r="D1779" s="2">
        <v>40.950000000000003</v>
      </c>
      <c r="E1779" s="54">
        <v>9.9600000000000009</v>
      </c>
      <c r="F1779" s="2">
        <v>50.91</v>
      </c>
    </row>
    <row r="1780" spans="1:6" ht="19.350000000000001" customHeight="1">
      <c r="A1780" s="52">
        <v>220100</v>
      </c>
      <c r="B1780" s="52" t="s">
        <v>1740</v>
      </c>
      <c r="C1780" s="53" t="s">
        <v>11</v>
      </c>
      <c r="D1780" s="2">
        <v>47.81</v>
      </c>
      <c r="E1780" s="55">
        <v>34</v>
      </c>
      <c r="F1780" s="2">
        <v>81.81</v>
      </c>
    </row>
    <row r="1781" spans="1:6" ht="9.75" customHeight="1">
      <c r="A1781" s="52">
        <v>220101</v>
      </c>
      <c r="B1781" s="52" t="s">
        <v>1741</v>
      </c>
      <c r="C1781" s="53" t="s">
        <v>11</v>
      </c>
      <c r="D1781" s="2">
        <v>26.68</v>
      </c>
      <c r="E1781" s="54">
        <v>9.5500000000000007</v>
      </c>
      <c r="F1781" s="2">
        <v>36.229999999999997</v>
      </c>
    </row>
    <row r="1782" spans="1:6" ht="9.75" customHeight="1">
      <c r="A1782" s="52">
        <v>220102</v>
      </c>
      <c r="B1782" s="52" t="s">
        <v>1742</v>
      </c>
      <c r="C1782" s="53" t="s">
        <v>11</v>
      </c>
      <c r="D1782" s="2">
        <v>22.48</v>
      </c>
      <c r="E1782" s="55">
        <v>11.04</v>
      </c>
      <c r="F1782" s="2">
        <v>33.520000000000003</v>
      </c>
    </row>
    <row r="1783" spans="1:6" ht="19.350000000000001" customHeight="1">
      <c r="A1783" s="52">
        <v>220103</v>
      </c>
      <c r="B1783" s="52" t="s">
        <v>1743</v>
      </c>
      <c r="C1783" s="53" t="s">
        <v>11</v>
      </c>
      <c r="D1783" s="3">
        <v>199.21</v>
      </c>
      <c r="E1783" s="55">
        <v>65.63</v>
      </c>
      <c r="F1783" s="3">
        <v>264.83999999999997</v>
      </c>
    </row>
    <row r="1784" spans="1:6" ht="9.75" customHeight="1">
      <c r="A1784" s="52">
        <v>220104</v>
      </c>
      <c r="B1784" s="52" t="s">
        <v>1744</v>
      </c>
      <c r="C1784" s="53" t="s">
        <v>11</v>
      </c>
      <c r="D1784" s="2">
        <v>29.71</v>
      </c>
      <c r="E1784" s="55">
        <v>16.440000000000001</v>
      </c>
      <c r="F1784" s="2">
        <v>46.15</v>
      </c>
    </row>
    <row r="1785" spans="1:6" ht="9.75" customHeight="1">
      <c r="A1785" s="52">
        <v>220105</v>
      </c>
      <c r="B1785" s="52" t="s">
        <v>1745</v>
      </c>
      <c r="C1785" s="53" t="s">
        <v>11</v>
      </c>
      <c r="D1785" s="2">
        <v>12.9</v>
      </c>
      <c r="E1785" s="55">
        <v>15.82</v>
      </c>
      <c r="F1785" s="2">
        <v>28.72</v>
      </c>
    </row>
    <row r="1786" spans="1:6" ht="9.75" customHeight="1">
      <c r="A1786" s="52">
        <v>220107</v>
      </c>
      <c r="B1786" s="52" t="s">
        <v>1746</v>
      </c>
      <c r="C1786" s="53" t="s">
        <v>30</v>
      </c>
      <c r="D1786" s="3">
        <v>169.49</v>
      </c>
      <c r="E1786" s="55">
        <v>21.79</v>
      </c>
      <c r="F1786" s="3">
        <v>191.28</v>
      </c>
    </row>
    <row r="1787" spans="1:6" ht="9.75" customHeight="1">
      <c r="A1787" s="52">
        <v>220108</v>
      </c>
      <c r="B1787" s="52" t="s">
        <v>1747</v>
      </c>
      <c r="C1787" s="53" t="s">
        <v>11</v>
      </c>
      <c r="D1787" s="2">
        <v>43.48</v>
      </c>
      <c r="E1787" s="55">
        <v>21.58</v>
      </c>
      <c r="F1787" s="2">
        <v>65.06</v>
      </c>
    </row>
    <row r="1788" spans="1:6" ht="9.75" customHeight="1">
      <c r="A1788" s="52">
        <v>220109</v>
      </c>
      <c r="B1788" s="52" t="s">
        <v>1748</v>
      </c>
      <c r="C1788" s="53" t="s">
        <v>11</v>
      </c>
      <c r="D1788" s="2">
        <v>33.299999999999997</v>
      </c>
      <c r="E1788" s="55">
        <v>21.58</v>
      </c>
      <c r="F1788" s="2">
        <v>54.88</v>
      </c>
    </row>
    <row r="1789" spans="1:6" ht="9.75" customHeight="1">
      <c r="A1789" s="52">
        <v>220111</v>
      </c>
      <c r="B1789" s="52" t="s">
        <v>1749</v>
      </c>
      <c r="C1789" s="53" t="s">
        <v>138</v>
      </c>
      <c r="D1789" s="1">
        <v>2.6</v>
      </c>
      <c r="E1789" s="54">
        <v>4.5599999999999996</v>
      </c>
      <c r="F1789" s="1">
        <v>7.16</v>
      </c>
    </row>
    <row r="1790" spans="1:6" ht="9.75" customHeight="1">
      <c r="A1790" s="52">
        <v>220112</v>
      </c>
      <c r="B1790" s="52" t="s">
        <v>1750</v>
      </c>
      <c r="C1790" s="53" t="s">
        <v>11</v>
      </c>
      <c r="D1790" s="1">
        <v>9.69</v>
      </c>
      <c r="E1790" s="55">
        <v>12.14</v>
      </c>
      <c r="F1790" s="2">
        <v>21.83</v>
      </c>
    </row>
    <row r="1791" spans="1:6" ht="9.75" customHeight="1">
      <c r="A1791" s="52">
        <v>220113</v>
      </c>
      <c r="B1791" s="52" t="s">
        <v>1751</v>
      </c>
      <c r="C1791" s="53" t="s">
        <v>11</v>
      </c>
      <c r="D1791" s="1">
        <v>4.37</v>
      </c>
      <c r="E1791" s="54">
        <v>1.82</v>
      </c>
      <c r="F1791" s="1">
        <v>6.19</v>
      </c>
    </row>
    <row r="1792" spans="1:6" ht="9.75" customHeight="1">
      <c r="A1792" s="52">
        <v>220114</v>
      </c>
      <c r="B1792" s="52" t="s">
        <v>1752</v>
      </c>
      <c r="C1792" s="53" t="s">
        <v>11</v>
      </c>
      <c r="D1792" s="2">
        <v>26.56</v>
      </c>
      <c r="E1792" s="55">
        <v>21.79</v>
      </c>
      <c r="F1792" s="2">
        <v>48.35</v>
      </c>
    </row>
    <row r="1793" spans="1:6" ht="9.75" customHeight="1">
      <c r="A1793" s="52">
        <v>220201</v>
      </c>
      <c r="B1793" s="52" t="s">
        <v>1753</v>
      </c>
      <c r="C1793" s="53" t="s">
        <v>11</v>
      </c>
      <c r="D1793" s="2">
        <v>14.49</v>
      </c>
      <c r="E1793" s="55">
        <v>12.55</v>
      </c>
      <c r="F1793" s="2">
        <v>27.04</v>
      </c>
    </row>
    <row r="1794" spans="1:6" ht="9.75" customHeight="1">
      <c r="A1794" s="52">
        <v>220202</v>
      </c>
      <c r="B1794" s="52" t="s">
        <v>1754</v>
      </c>
      <c r="C1794" s="53" t="s">
        <v>11</v>
      </c>
      <c r="D1794" s="2">
        <v>14.49</v>
      </c>
      <c r="E1794" s="55">
        <v>15.82</v>
      </c>
      <c r="F1794" s="2">
        <v>30.31</v>
      </c>
    </row>
    <row r="1795" spans="1:6" ht="9.75" customHeight="1">
      <c r="A1795" s="52">
        <v>220301</v>
      </c>
      <c r="B1795" s="52" t="s">
        <v>1755</v>
      </c>
      <c r="C1795" s="53" t="s">
        <v>11</v>
      </c>
      <c r="D1795" s="2">
        <v>13.1</v>
      </c>
      <c r="E1795" s="55">
        <v>15.82</v>
      </c>
      <c r="F1795" s="2">
        <v>28.92</v>
      </c>
    </row>
    <row r="1796" spans="1:6" ht="9.75" customHeight="1">
      <c r="A1796" s="52">
        <v>220302</v>
      </c>
      <c r="B1796" s="52" t="s">
        <v>1756</v>
      </c>
      <c r="C1796" s="53" t="s">
        <v>11</v>
      </c>
      <c r="D1796" s="2">
        <v>12.12</v>
      </c>
      <c r="E1796" s="55">
        <v>15.82</v>
      </c>
      <c r="F1796" s="2">
        <v>27.94</v>
      </c>
    </row>
    <row r="1797" spans="1:6" ht="19.350000000000001" customHeight="1">
      <c r="A1797" s="52">
        <v>220309</v>
      </c>
      <c r="B1797" s="52" t="s">
        <v>1757</v>
      </c>
      <c r="C1797" s="53" t="s">
        <v>11</v>
      </c>
      <c r="D1797" s="2">
        <v>48.52</v>
      </c>
      <c r="E1797" s="55">
        <v>24.31</v>
      </c>
      <c r="F1797" s="2">
        <v>72.83</v>
      </c>
    </row>
    <row r="1798" spans="1:6" ht="9.75" customHeight="1">
      <c r="A1798" s="52">
        <v>220310</v>
      </c>
      <c r="B1798" s="52" t="s">
        <v>1758</v>
      </c>
      <c r="C1798" s="53" t="s">
        <v>39</v>
      </c>
      <c r="D1798" s="1">
        <v>2.41</v>
      </c>
      <c r="E1798" s="54">
        <v>5.8</v>
      </c>
      <c r="F1798" s="1">
        <v>8.2100000000000009</v>
      </c>
    </row>
    <row r="1799" spans="1:6" ht="19.350000000000001" customHeight="1">
      <c r="A1799" s="52">
        <v>220311</v>
      </c>
      <c r="B1799" s="52" t="s">
        <v>1759</v>
      </c>
      <c r="C1799" s="53" t="s">
        <v>11</v>
      </c>
      <c r="D1799" s="2">
        <v>49.57</v>
      </c>
      <c r="E1799" s="55">
        <v>24.31</v>
      </c>
      <c r="F1799" s="2">
        <v>73.88</v>
      </c>
    </row>
    <row r="1800" spans="1:6" ht="9.75" customHeight="1">
      <c r="A1800" s="52">
        <v>220312</v>
      </c>
      <c r="B1800" s="52" t="s">
        <v>1760</v>
      </c>
      <c r="C1800" s="53" t="s">
        <v>39</v>
      </c>
      <c r="D1800" s="1">
        <v>2.48</v>
      </c>
      <c r="E1800" s="54">
        <v>5.8</v>
      </c>
      <c r="F1800" s="1">
        <v>8.2799999999999994</v>
      </c>
    </row>
    <row r="1801" spans="1:6" ht="9.75" customHeight="1">
      <c r="A1801" s="52">
        <v>220401</v>
      </c>
      <c r="B1801" s="52" t="s">
        <v>2130</v>
      </c>
      <c r="C1801" s="53" t="s">
        <v>11</v>
      </c>
      <c r="D1801" s="2">
        <v>63.38</v>
      </c>
      <c r="E1801" s="55">
        <v>24.31</v>
      </c>
      <c r="F1801" s="2">
        <v>87.69</v>
      </c>
    </row>
    <row r="1802" spans="1:6" ht="9.75" customHeight="1">
      <c r="A1802" s="52">
        <v>220402</v>
      </c>
      <c r="B1802" s="52" t="s">
        <v>1762</v>
      </c>
      <c r="C1802" s="53" t="s">
        <v>39</v>
      </c>
      <c r="D1802" s="1">
        <v>4.4400000000000004</v>
      </c>
      <c r="E1802" s="54">
        <v>9.59</v>
      </c>
      <c r="F1802" s="2">
        <v>14.03</v>
      </c>
    </row>
    <row r="1803" spans="1:6" ht="19.350000000000001" customHeight="1">
      <c r="A1803" s="52">
        <v>220403</v>
      </c>
      <c r="B1803" s="52" t="s">
        <v>1763</v>
      </c>
      <c r="C1803" s="53" t="s">
        <v>11</v>
      </c>
      <c r="D1803" s="3">
        <v>104.96</v>
      </c>
      <c r="E1803" s="55">
        <v>32.03</v>
      </c>
      <c r="F1803" s="3">
        <v>136.99</v>
      </c>
    </row>
    <row r="1804" spans="1:6" ht="9.75" customHeight="1">
      <c r="A1804" s="52">
        <v>220802</v>
      </c>
      <c r="B1804" s="52" t="s">
        <v>1764</v>
      </c>
      <c r="C1804" s="53" t="s">
        <v>39</v>
      </c>
      <c r="D1804" s="2">
        <v>13.3</v>
      </c>
      <c r="E1804" s="55">
        <v>11.53</v>
      </c>
      <c r="F1804" s="2">
        <v>24.83</v>
      </c>
    </row>
    <row r="1805" spans="1:6" ht="9.75" customHeight="1">
      <c r="A1805" s="52">
        <v>220901</v>
      </c>
      <c r="B1805" s="52" t="s">
        <v>1765</v>
      </c>
      <c r="C1805" s="53" t="s">
        <v>11</v>
      </c>
      <c r="D1805" s="2">
        <v>15.95</v>
      </c>
      <c r="E1805" s="55">
        <v>12.55</v>
      </c>
      <c r="F1805" s="2">
        <v>28.5</v>
      </c>
    </row>
    <row r="1806" spans="1:6" ht="9.75" customHeight="1">
      <c r="A1806" s="52">
        <v>220902</v>
      </c>
      <c r="B1806" s="52" t="s">
        <v>1766</v>
      </c>
      <c r="C1806" s="53" t="s">
        <v>39</v>
      </c>
      <c r="D1806" s="1">
        <v>1.49</v>
      </c>
      <c r="E1806" s="54">
        <v>7.24</v>
      </c>
      <c r="F1806" s="1">
        <v>8.73</v>
      </c>
    </row>
    <row r="1807" spans="1:6" ht="19.350000000000001" customHeight="1">
      <c r="A1807" s="52">
        <v>220903</v>
      </c>
      <c r="B1807" s="52" t="s">
        <v>1767</v>
      </c>
      <c r="C1807" s="53" t="s">
        <v>11</v>
      </c>
      <c r="D1807" s="2">
        <v>80.61</v>
      </c>
      <c r="E1807" s="55">
        <v>15.82</v>
      </c>
      <c r="F1807" s="2">
        <v>96.43</v>
      </c>
    </row>
    <row r="1808" spans="1:6" ht="9.75" customHeight="1">
      <c r="A1808" s="52">
        <v>220904</v>
      </c>
      <c r="B1808" s="52" t="s">
        <v>1768</v>
      </c>
      <c r="C1808" s="53" t="s">
        <v>39</v>
      </c>
      <c r="D1808" s="2">
        <v>14.69</v>
      </c>
      <c r="E1808" s="54">
        <v>0</v>
      </c>
      <c r="F1808" s="2">
        <v>14.69</v>
      </c>
    </row>
    <row r="1809" spans="1:6" ht="9.75" customHeight="1">
      <c r="A1809" s="52">
        <v>220906</v>
      </c>
      <c r="B1809" s="52" t="s">
        <v>1769</v>
      </c>
      <c r="C1809" s="53" t="s">
        <v>11</v>
      </c>
      <c r="D1809" s="2">
        <v>91.36</v>
      </c>
      <c r="E1809" s="55">
        <v>14.19</v>
      </c>
      <c r="F1809" s="3">
        <v>105.55</v>
      </c>
    </row>
    <row r="1810" spans="1:6" ht="9.75" customHeight="1">
      <c r="A1810" s="52">
        <v>220907</v>
      </c>
      <c r="B1810" s="52" t="s">
        <v>1770</v>
      </c>
      <c r="C1810" s="53" t="s">
        <v>11</v>
      </c>
      <c r="D1810" s="3">
        <v>477.57</v>
      </c>
      <c r="E1810" s="55">
        <v>31.01</v>
      </c>
      <c r="F1810" s="3">
        <v>508.58</v>
      </c>
    </row>
    <row r="1811" spans="1:6" ht="9.75" customHeight="1">
      <c r="A1811" s="52">
        <v>220910</v>
      </c>
      <c r="B1811" s="52" t="s">
        <v>1771</v>
      </c>
      <c r="C1811" s="53" t="s">
        <v>11</v>
      </c>
      <c r="D1811" s="2">
        <v>22.51</v>
      </c>
      <c r="E1811" s="55">
        <v>38.99</v>
      </c>
      <c r="F1811" s="2">
        <v>61.5</v>
      </c>
    </row>
    <row r="1812" spans="1:6" ht="9.75" customHeight="1">
      <c r="A1812" s="52">
        <v>220911</v>
      </c>
      <c r="B1812" s="52" t="s">
        <v>1772</v>
      </c>
      <c r="C1812" s="53" t="s">
        <v>11</v>
      </c>
      <c r="D1812" s="2">
        <v>23.97</v>
      </c>
      <c r="E1812" s="55">
        <v>71.86</v>
      </c>
      <c r="F1812" s="2">
        <v>95.83</v>
      </c>
    </row>
    <row r="1813" spans="1:6" ht="9.75" customHeight="1">
      <c r="A1813" s="52">
        <v>220912</v>
      </c>
      <c r="B1813" s="52" t="s">
        <v>1773</v>
      </c>
      <c r="C1813" s="53" t="s">
        <v>11</v>
      </c>
      <c r="D1813" s="3">
        <v>324.02999999999997</v>
      </c>
      <c r="E1813" s="55">
        <v>56.78</v>
      </c>
      <c r="F1813" s="3">
        <v>380.81</v>
      </c>
    </row>
    <row r="1814" spans="1:6" ht="9.75" customHeight="1">
      <c r="A1814" s="52">
        <v>220913</v>
      </c>
      <c r="B1814" s="52" t="s">
        <v>1774</v>
      </c>
      <c r="C1814" s="53" t="s">
        <v>11</v>
      </c>
      <c r="D1814" s="3">
        <v>260.32</v>
      </c>
      <c r="E1814" s="55">
        <v>31.31</v>
      </c>
      <c r="F1814" s="3">
        <v>291.63</v>
      </c>
    </row>
    <row r="1815" spans="1:6" ht="9.75" customHeight="1">
      <c r="A1815" s="52">
        <v>220917</v>
      </c>
      <c r="B1815" s="52" t="s">
        <v>1775</v>
      </c>
      <c r="C1815" s="53" t="s">
        <v>39</v>
      </c>
      <c r="D1815" s="2">
        <v>29.81</v>
      </c>
      <c r="E1815" s="54">
        <v>9.59</v>
      </c>
      <c r="F1815" s="2">
        <v>39.4</v>
      </c>
    </row>
    <row r="1816" spans="1:6" ht="9.75" customHeight="1">
      <c r="A1816" s="52">
        <v>220920</v>
      </c>
      <c r="B1816" s="52" t="s">
        <v>1776</v>
      </c>
      <c r="C1816" s="53" t="s">
        <v>11</v>
      </c>
      <c r="D1816" s="3">
        <v>424.64</v>
      </c>
      <c r="E1816" s="55">
        <v>23.74</v>
      </c>
      <c r="F1816" s="3">
        <v>448.38</v>
      </c>
    </row>
    <row r="1817" spans="1:6" ht="9.75" customHeight="1">
      <c r="A1817" s="52">
        <v>221000</v>
      </c>
      <c r="B1817" s="52" t="s">
        <v>1777</v>
      </c>
      <c r="C1817" s="53" t="s">
        <v>11</v>
      </c>
      <c r="D1817" s="2">
        <v>85.89</v>
      </c>
      <c r="E1817" s="55">
        <v>27.47</v>
      </c>
      <c r="F1817" s="3">
        <v>113.36</v>
      </c>
    </row>
    <row r="1818" spans="1:6" ht="9.75" customHeight="1">
      <c r="A1818" s="52">
        <v>221001</v>
      </c>
      <c r="B1818" s="52" t="s">
        <v>1778</v>
      </c>
      <c r="C1818" s="53" t="s">
        <v>11</v>
      </c>
      <c r="D1818" s="3">
        <v>118.09</v>
      </c>
      <c r="E1818" s="55">
        <v>20.100000000000001</v>
      </c>
      <c r="F1818" s="3">
        <v>138.19</v>
      </c>
    </row>
    <row r="1819" spans="1:6" ht="19.350000000000001" customHeight="1">
      <c r="A1819" s="52">
        <v>221003</v>
      </c>
      <c r="B1819" s="52" t="s">
        <v>1779</v>
      </c>
      <c r="C1819" s="53" t="s">
        <v>11</v>
      </c>
      <c r="D1819" s="3">
        <v>123.69</v>
      </c>
      <c r="E1819" s="55">
        <v>20.100000000000001</v>
      </c>
      <c r="F1819" s="3">
        <v>143.79</v>
      </c>
    </row>
    <row r="1820" spans="1:6" ht="9.75" customHeight="1">
      <c r="A1820" s="52">
        <v>221004</v>
      </c>
      <c r="B1820" s="52" t="s">
        <v>1780</v>
      </c>
      <c r="C1820" s="53" t="s">
        <v>39</v>
      </c>
      <c r="D1820" s="2">
        <v>25.14</v>
      </c>
      <c r="E1820" s="54">
        <v>2.58</v>
      </c>
      <c r="F1820" s="2">
        <v>27.72</v>
      </c>
    </row>
    <row r="1821" spans="1:6" ht="9.75" customHeight="1">
      <c r="A1821" s="52">
        <v>221005</v>
      </c>
      <c r="B1821" s="52" t="s">
        <v>1781</v>
      </c>
      <c r="C1821" s="53" t="s">
        <v>39</v>
      </c>
      <c r="D1821" s="2">
        <v>13.09</v>
      </c>
      <c r="E1821" s="54">
        <v>2.58</v>
      </c>
      <c r="F1821" s="2">
        <v>15.67</v>
      </c>
    </row>
    <row r="1822" spans="1:6" ht="9.75" customHeight="1">
      <c r="A1822" s="52">
        <v>221101</v>
      </c>
      <c r="B1822" s="52" t="s">
        <v>1782</v>
      </c>
      <c r="C1822" s="53" t="s">
        <v>11</v>
      </c>
      <c r="D1822" s="2">
        <v>67.459999999999994</v>
      </c>
      <c r="E1822" s="55">
        <v>15.82</v>
      </c>
      <c r="F1822" s="2">
        <v>83.28</v>
      </c>
    </row>
    <row r="1823" spans="1:6" ht="9.75" customHeight="1">
      <c r="A1823" s="52">
        <v>221102</v>
      </c>
      <c r="B1823" s="52" t="s">
        <v>1783</v>
      </c>
      <c r="C1823" s="53" t="s">
        <v>39</v>
      </c>
      <c r="D1823" s="2">
        <v>17.600000000000001</v>
      </c>
      <c r="E1823" s="54">
        <v>0</v>
      </c>
      <c r="F1823" s="2">
        <v>17.600000000000001</v>
      </c>
    </row>
    <row r="1824" spans="1:6" ht="9.75" customHeight="1">
      <c r="A1824" s="52">
        <v>221104</v>
      </c>
      <c r="B1824" s="52" t="s">
        <v>1784</v>
      </c>
      <c r="C1824" s="53" t="s">
        <v>11</v>
      </c>
      <c r="D1824" s="2">
        <v>35.340000000000003</v>
      </c>
      <c r="E1824" s="54">
        <v>0</v>
      </c>
      <c r="F1824" s="2">
        <v>35.340000000000003</v>
      </c>
    </row>
    <row r="1825" spans="1:6" ht="19.350000000000001" customHeight="1">
      <c r="A1825" s="52">
        <v>221106</v>
      </c>
      <c r="B1825" s="52" t="s">
        <v>1785</v>
      </c>
      <c r="C1825" s="53" t="s">
        <v>11</v>
      </c>
      <c r="D1825" s="2">
        <v>93.99</v>
      </c>
      <c r="E1825" s="55">
        <v>15.82</v>
      </c>
      <c r="F1825" s="3">
        <v>109.81</v>
      </c>
    </row>
    <row r="1826" spans="1:6" ht="9.75" customHeight="1">
      <c r="A1826" s="52">
        <v>221107</v>
      </c>
      <c r="B1826" s="52" t="s">
        <v>1786</v>
      </c>
      <c r="C1826" s="53" t="s">
        <v>138</v>
      </c>
      <c r="D1826" s="2">
        <v>52.74</v>
      </c>
      <c r="E1826" s="55">
        <v>11.98</v>
      </c>
      <c r="F1826" s="2">
        <v>64.72</v>
      </c>
    </row>
    <row r="1827" spans="1:6" ht="9.75" customHeight="1">
      <c r="A1827" s="52">
        <v>221108</v>
      </c>
      <c r="B1827" s="52" t="s">
        <v>1787</v>
      </c>
      <c r="C1827" s="53" t="s">
        <v>39</v>
      </c>
      <c r="D1827" s="1">
        <v>5.52</v>
      </c>
      <c r="E1827" s="54">
        <v>6.19</v>
      </c>
      <c r="F1827" s="2">
        <v>11.71</v>
      </c>
    </row>
    <row r="1828" spans="1:6" ht="9.75" customHeight="1">
      <c r="A1828" s="52">
        <v>221109</v>
      </c>
      <c r="B1828" s="52" t="s">
        <v>1788</v>
      </c>
      <c r="C1828" s="53" t="s">
        <v>39</v>
      </c>
      <c r="D1828" s="1">
        <v>9.23</v>
      </c>
      <c r="E1828" s="54">
        <v>9.73</v>
      </c>
      <c r="F1828" s="2">
        <v>18.96</v>
      </c>
    </row>
    <row r="1829" spans="1:6" ht="19.350000000000001" customHeight="1">
      <c r="A1829" s="52">
        <v>221120</v>
      </c>
      <c r="B1829" s="52" t="s">
        <v>1789</v>
      </c>
      <c r="C1829" s="53" t="s">
        <v>11</v>
      </c>
      <c r="D1829" s="3">
        <v>219.79</v>
      </c>
      <c r="E1829" s="55">
        <v>21.31</v>
      </c>
      <c r="F1829" s="3">
        <v>241.1</v>
      </c>
    </row>
    <row r="1830" spans="1:6" ht="19.350000000000001" customHeight="1">
      <c r="A1830" s="52">
        <v>221122</v>
      </c>
      <c r="B1830" s="52" t="s">
        <v>1790</v>
      </c>
      <c r="C1830" s="53" t="s">
        <v>11</v>
      </c>
      <c r="D1830" s="3">
        <v>157.34</v>
      </c>
      <c r="E1830" s="55">
        <v>21.31</v>
      </c>
      <c r="F1830" s="3">
        <v>178.65</v>
      </c>
    </row>
    <row r="1831" spans="1:6" ht="19.350000000000001" customHeight="1">
      <c r="A1831" s="52">
        <v>221124</v>
      </c>
      <c r="B1831" s="52" t="s">
        <v>1791</v>
      </c>
      <c r="C1831" s="53" t="s">
        <v>11</v>
      </c>
      <c r="D1831" s="3">
        <v>115.5</v>
      </c>
      <c r="E1831" s="55">
        <v>21.57</v>
      </c>
      <c r="F1831" s="3">
        <v>137.07</v>
      </c>
    </row>
    <row r="1832" spans="1:6" ht="19.350000000000001" customHeight="1">
      <c r="A1832" s="52">
        <v>221126</v>
      </c>
      <c r="B1832" s="52" t="s">
        <v>1792</v>
      </c>
      <c r="C1832" s="53" t="s">
        <v>11</v>
      </c>
      <c r="D1832" s="3">
        <v>115.5</v>
      </c>
      <c r="E1832" s="55">
        <v>21.57</v>
      </c>
      <c r="F1832" s="3">
        <v>137.07</v>
      </c>
    </row>
    <row r="1833" spans="1:6" ht="9.75" customHeight="1">
      <c r="A1833" s="226">
        <v>185</v>
      </c>
      <c r="B1833" s="525" t="s">
        <v>1793</v>
      </c>
      <c r="C1833" s="526"/>
      <c r="D1833" s="526"/>
      <c r="E1833" s="526"/>
      <c r="F1833" s="527"/>
    </row>
    <row r="1834" spans="1:6" ht="9.75" customHeight="1">
      <c r="A1834" s="52">
        <v>230000</v>
      </c>
      <c r="B1834" s="52" t="s">
        <v>1793</v>
      </c>
      <c r="C1834" s="53"/>
      <c r="D1834" s="1">
        <v>0</v>
      </c>
      <c r="E1834" s="54">
        <v>0</v>
      </c>
      <c r="F1834" s="1">
        <v>0</v>
      </c>
    </row>
    <row r="1835" spans="1:6" ht="9.75" customHeight="1">
      <c r="A1835" s="52">
        <v>230101</v>
      </c>
      <c r="B1835" s="52" t="s">
        <v>1794</v>
      </c>
      <c r="C1835" s="53" t="s">
        <v>19</v>
      </c>
      <c r="D1835" s="3">
        <v>159.9</v>
      </c>
      <c r="E1835" s="55">
        <v>19.27</v>
      </c>
      <c r="F1835" s="3">
        <v>179.17</v>
      </c>
    </row>
    <row r="1836" spans="1:6" ht="9.75" customHeight="1">
      <c r="A1836" s="52">
        <v>230102</v>
      </c>
      <c r="B1836" s="52" t="s">
        <v>1795</v>
      </c>
      <c r="C1836" s="53" t="s">
        <v>19</v>
      </c>
      <c r="D1836" s="3">
        <v>139.9</v>
      </c>
      <c r="E1836" s="55">
        <v>19.27</v>
      </c>
      <c r="F1836" s="3">
        <v>159.16999999999999</v>
      </c>
    </row>
    <row r="1837" spans="1:6" ht="19.350000000000001" customHeight="1">
      <c r="A1837" s="52">
        <v>230103</v>
      </c>
      <c r="B1837" s="52" t="s">
        <v>1796</v>
      </c>
      <c r="C1837" s="53" t="s">
        <v>19</v>
      </c>
      <c r="D1837" s="2">
        <v>36.35</v>
      </c>
      <c r="E1837" s="55">
        <v>19.27</v>
      </c>
      <c r="F1837" s="2">
        <v>55.62</v>
      </c>
    </row>
    <row r="1838" spans="1:6" ht="9.75" customHeight="1">
      <c r="A1838" s="52">
        <v>230104</v>
      </c>
      <c r="B1838" s="52" t="s">
        <v>1797</v>
      </c>
      <c r="C1838" s="53" t="s">
        <v>19</v>
      </c>
      <c r="D1838" s="3">
        <v>106.86</v>
      </c>
      <c r="E1838" s="55">
        <v>28.91</v>
      </c>
      <c r="F1838" s="3">
        <v>135.77000000000001</v>
      </c>
    </row>
    <row r="1839" spans="1:6" ht="9.75" customHeight="1">
      <c r="A1839" s="52">
        <v>230105</v>
      </c>
      <c r="B1839" s="52" t="s">
        <v>1798</v>
      </c>
      <c r="C1839" s="53" t="s">
        <v>19</v>
      </c>
      <c r="D1839" s="3">
        <v>114.61</v>
      </c>
      <c r="E1839" s="55">
        <v>19.27</v>
      </c>
      <c r="F1839" s="3">
        <v>133.88</v>
      </c>
    </row>
    <row r="1840" spans="1:6" ht="9.75" customHeight="1">
      <c r="A1840" s="52">
        <v>230106</v>
      </c>
      <c r="B1840" s="52" t="s">
        <v>1799</v>
      </c>
      <c r="C1840" s="53" t="s">
        <v>19</v>
      </c>
      <c r="D1840" s="1">
        <v>3.35</v>
      </c>
      <c r="E1840" s="54">
        <v>9.64</v>
      </c>
      <c r="F1840" s="2">
        <v>12.99</v>
      </c>
    </row>
    <row r="1841" spans="1:6" ht="9.75" customHeight="1">
      <c r="A1841" s="52">
        <v>230107</v>
      </c>
      <c r="B1841" s="52" t="s">
        <v>1800</v>
      </c>
      <c r="C1841" s="53" t="s">
        <v>19</v>
      </c>
      <c r="D1841" s="3">
        <v>182.31</v>
      </c>
      <c r="E1841" s="55">
        <v>19.27</v>
      </c>
      <c r="F1841" s="3">
        <v>201.58</v>
      </c>
    </row>
    <row r="1842" spans="1:6" ht="9.75" customHeight="1">
      <c r="A1842" s="52">
        <v>230108</v>
      </c>
      <c r="B1842" s="52" t="s">
        <v>1801</v>
      </c>
      <c r="C1842" s="53" t="s">
        <v>19</v>
      </c>
      <c r="D1842" s="3">
        <v>153.47</v>
      </c>
      <c r="E1842" s="55">
        <v>19.27</v>
      </c>
      <c r="F1842" s="3">
        <v>172.74</v>
      </c>
    </row>
    <row r="1843" spans="1:6" ht="9.75" customHeight="1">
      <c r="A1843" s="52">
        <v>230109</v>
      </c>
      <c r="B1843" s="52" t="s">
        <v>1802</v>
      </c>
      <c r="C1843" s="53" t="s">
        <v>19</v>
      </c>
      <c r="D1843" s="3">
        <v>135.49</v>
      </c>
      <c r="E1843" s="55">
        <v>19.27</v>
      </c>
      <c r="F1843" s="3">
        <v>154.76</v>
      </c>
    </row>
    <row r="1844" spans="1:6" ht="9.75" customHeight="1">
      <c r="A1844" s="52">
        <v>230110</v>
      </c>
      <c r="B1844" s="52" t="s">
        <v>1803</v>
      </c>
      <c r="C1844" s="53" t="s">
        <v>19</v>
      </c>
      <c r="D1844" s="1">
        <v>4.29</v>
      </c>
      <c r="E1844" s="54">
        <v>9.64</v>
      </c>
      <c r="F1844" s="2">
        <v>13.93</v>
      </c>
    </row>
    <row r="1845" spans="1:6" ht="9.75" customHeight="1">
      <c r="A1845" s="52">
        <v>230174</v>
      </c>
      <c r="B1845" s="52" t="s">
        <v>1804</v>
      </c>
      <c r="C1845" s="53" t="s">
        <v>67</v>
      </c>
      <c r="D1845" s="2">
        <v>92.49</v>
      </c>
      <c r="E1845" s="55">
        <v>11.19</v>
      </c>
      <c r="F1845" s="3">
        <v>103.68</v>
      </c>
    </row>
    <row r="1846" spans="1:6" ht="9.75" customHeight="1">
      <c r="A1846" s="52">
        <v>230176</v>
      </c>
      <c r="B1846" s="52" t="s">
        <v>1805</v>
      </c>
      <c r="C1846" s="53" t="s">
        <v>67</v>
      </c>
      <c r="D1846" s="3">
        <v>135.47</v>
      </c>
      <c r="E1846" s="55">
        <v>11.19</v>
      </c>
      <c r="F1846" s="3">
        <v>146.66</v>
      </c>
    </row>
    <row r="1847" spans="1:6" ht="9.75" customHeight="1">
      <c r="A1847" s="52">
        <v>230201</v>
      </c>
      <c r="B1847" s="52" t="s">
        <v>1806</v>
      </c>
      <c r="C1847" s="53" t="s">
        <v>19</v>
      </c>
      <c r="D1847" s="2">
        <v>13.87</v>
      </c>
      <c r="E1847" s="54">
        <v>8</v>
      </c>
      <c r="F1847" s="2">
        <v>21.87</v>
      </c>
    </row>
    <row r="1848" spans="1:6" ht="9.75" customHeight="1">
      <c r="A1848" s="52">
        <v>230202</v>
      </c>
      <c r="B1848" s="52" t="s">
        <v>1807</v>
      </c>
      <c r="C1848" s="53" t="s">
        <v>19</v>
      </c>
      <c r="D1848" s="1">
        <v>6.66</v>
      </c>
      <c r="E1848" s="54">
        <v>8</v>
      </c>
      <c r="F1848" s="2">
        <v>14.66</v>
      </c>
    </row>
    <row r="1849" spans="1:6" ht="9.75" customHeight="1">
      <c r="A1849" s="52">
        <v>230206</v>
      </c>
      <c r="B1849" s="52" t="s">
        <v>1808</v>
      </c>
      <c r="C1849" s="53" t="s">
        <v>19</v>
      </c>
      <c r="D1849" s="2">
        <v>34.659999999999997</v>
      </c>
      <c r="E1849" s="54">
        <v>0</v>
      </c>
      <c r="F1849" s="2">
        <v>34.659999999999997</v>
      </c>
    </row>
    <row r="1850" spans="1:6" ht="9.75" customHeight="1">
      <c r="A1850" s="52">
        <v>230207</v>
      </c>
      <c r="B1850" s="52" t="s">
        <v>1809</v>
      </c>
      <c r="C1850" s="53" t="s">
        <v>19</v>
      </c>
      <c r="D1850" s="2">
        <v>37.1</v>
      </c>
      <c r="E1850" s="54">
        <v>0</v>
      </c>
      <c r="F1850" s="2">
        <v>37.1</v>
      </c>
    </row>
    <row r="1851" spans="1:6" ht="9.75" customHeight="1">
      <c r="A1851" s="52">
        <v>230208</v>
      </c>
      <c r="B1851" s="52" t="s">
        <v>1810</v>
      </c>
      <c r="C1851" s="53" t="s">
        <v>19</v>
      </c>
      <c r="D1851" s="2">
        <v>48.75</v>
      </c>
      <c r="E1851" s="54">
        <v>0</v>
      </c>
      <c r="F1851" s="2">
        <v>48.75</v>
      </c>
    </row>
    <row r="1852" spans="1:6" ht="9.75" customHeight="1">
      <c r="A1852" s="52">
        <v>230209</v>
      </c>
      <c r="B1852" s="52" t="s">
        <v>1811</v>
      </c>
      <c r="C1852" s="53" t="s">
        <v>19</v>
      </c>
      <c r="D1852" s="2">
        <v>57</v>
      </c>
      <c r="E1852" s="54">
        <v>0</v>
      </c>
      <c r="F1852" s="2">
        <v>57</v>
      </c>
    </row>
    <row r="1853" spans="1:6" ht="9.75" customHeight="1">
      <c r="A1853" s="52">
        <v>230210</v>
      </c>
      <c r="B1853" s="52" t="s">
        <v>1812</v>
      </c>
      <c r="C1853" s="53" t="s">
        <v>19</v>
      </c>
      <c r="D1853" s="2">
        <v>65.260000000000005</v>
      </c>
      <c r="E1853" s="54">
        <v>0</v>
      </c>
      <c r="F1853" s="2">
        <v>65.260000000000005</v>
      </c>
    </row>
    <row r="1854" spans="1:6" ht="9.75" customHeight="1">
      <c r="A1854" s="52">
        <v>230211</v>
      </c>
      <c r="B1854" s="52" t="s">
        <v>1813</v>
      </c>
      <c r="C1854" s="53" t="s">
        <v>19</v>
      </c>
      <c r="D1854" s="1">
        <v>9.68</v>
      </c>
      <c r="E1854" s="54">
        <v>0</v>
      </c>
      <c r="F1854" s="1">
        <v>9.68</v>
      </c>
    </row>
    <row r="1855" spans="1:6" ht="9.75" customHeight="1">
      <c r="A1855" s="52">
        <v>230801</v>
      </c>
      <c r="B1855" s="52" t="s">
        <v>1814</v>
      </c>
      <c r="C1855" s="53" t="s">
        <v>138</v>
      </c>
      <c r="D1855" s="2">
        <v>12.95</v>
      </c>
      <c r="E1855" s="54">
        <v>0</v>
      </c>
      <c r="F1855" s="2">
        <v>12.95</v>
      </c>
    </row>
    <row r="1856" spans="1:6" ht="9.75" customHeight="1">
      <c r="A1856" s="52">
        <v>230802</v>
      </c>
      <c r="B1856" s="52" t="s">
        <v>1815</v>
      </c>
      <c r="C1856" s="53" t="s">
        <v>19</v>
      </c>
      <c r="D1856" s="2">
        <v>18.55</v>
      </c>
      <c r="E1856" s="54">
        <v>0</v>
      </c>
      <c r="F1856" s="2">
        <v>18.55</v>
      </c>
    </row>
    <row r="1857" spans="1:6" ht="9.75" customHeight="1">
      <c r="A1857" s="52">
        <v>230803</v>
      </c>
      <c r="B1857" s="52" t="s">
        <v>1816</v>
      </c>
      <c r="C1857" s="53" t="s">
        <v>19</v>
      </c>
      <c r="D1857" s="2">
        <v>26.47</v>
      </c>
      <c r="E1857" s="54">
        <v>0</v>
      </c>
      <c r="F1857" s="2">
        <v>26.47</v>
      </c>
    </row>
    <row r="1858" spans="1:6" ht="9.75" customHeight="1">
      <c r="A1858" s="52">
        <v>230804</v>
      </c>
      <c r="B1858" s="52" t="s">
        <v>1817</v>
      </c>
      <c r="C1858" s="53" t="s">
        <v>19</v>
      </c>
      <c r="D1858" s="2">
        <v>47.03</v>
      </c>
      <c r="E1858" s="54">
        <v>0</v>
      </c>
      <c r="F1858" s="2">
        <v>47.03</v>
      </c>
    </row>
    <row r="1859" spans="1:6" ht="9.75" customHeight="1">
      <c r="A1859" s="226">
        <v>186</v>
      </c>
      <c r="B1859" s="525" t="s">
        <v>1818</v>
      </c>
      <c r="C1859" s="526"/>
      <c r="D1859" s="526"/>
      <c r="E1859" s="526"/>
      <c r="F1859" s="527"/>
    </row>
    <row r="1860" spans="1:6" ht="9.75" customHeight="1">
      <c r="A1860" s="52">
        <v>240000</v>
      </c>
      <c r="B1860" s="52" t="s">
        <v>1818</v>
      </c>
      <c r="C1860" s="53"/>
      <c r="D1860" s="1">
        <v>0</v>
      </c>
      <c r="E1860" s="54">
        <v>0</v>
      </c>
      <c r="F1860" s="1">
        <v>0</v>
      </c>
    </row>
    <row r="1861" spans="1:6" ht="9.75" customHeight="1">
      <c r="A1861" s="52">
        <v>240104</v>
      </c>
      <c r="B1861" s="52" t="s">
        <v>1819</v>
      </c>
      <c r="C1861" s="53" t="s">
        <v>11</v>
      </c>
      <c r="D1861" s="2">
        <v>99.04</v>
      </c>
      <c r="E1861" s="55">
        <v>74.31</v>
      </c>
      <c r="F1861" s="3">
        <v>173.35</v>
      </c>
    </row>
    <row r="1862" spans="1:6" ht="9.75" customHeight="1">
      <c r="A1862" s="52">
        <v>240105</v>
      </c>
      <c r="B1862" s="52" t="s">
        <v>1820</v>
      </c>
      <c r="C1862" s="53" t="s">
        <v>39</v>
      </c>
      <c r="D1862" s="2">
        <v>60.65</v>
      </c>
      <c r="E1862" s="55">
        <v>20.2</v>
      </c>
      <c r="F1862" s="2">
        <v>80.849999999999994</v>
      </c>
    </row>
    <row r="1863" spans="1:6" ht="9.75" customHeight="1">
      <c r="A1863" s="52">
        <v>240106</v>
      </c>
      <c r="B1863" s="52" t="s">
        <v>1821</v>
      </c>
      <c r="C1863" s="53" t="s">
        <v>138</v>
      </c>
      <c r="D1863" s="2">
        <v>28.69</v>
      </c>
      <c r="E1863" s="55">
        <v>13.47</v>
      </c>
      <c r="F1863" s="2">
        <v>42.16</v>
      </c>
    </row>
    <row r="1864" spans="1:6" ht="9.75" customHeight="1">
      <c r="A1864" s="52">
        <v>240107</v>
      </c>
      <c r="B1864" s="52" t="s">
        <v>1822</v>
      </c>
      <c r="C1864" s="53" t="s">
        <v>11</v>
      </c>
      <c r="D1864" s="3">
        <v>470.42</v>
      </c>
      <c r="E1864" s="55">
        <v>49.26</v>
      </c>
      <c r="F1864" s="3">
        <v>519.67999999999995</v>
      </c>
    </row>
    <row r="1865" spans="1:6" ht="9.75" customHeight="1">
      <c r="A1865" s="52">
        <v>240108</v>
      </c>
      <c r="B1865" s="52" t="s">
        <v>1823</v>
      </c>
      <c r="C1865" s="53" t="s">
        <v>11</v>
      </c>
      <c r="D1865" s="3">
        <v>393.61</v>
      </c>
      <c r="E1865" s="55">
        <v>85.56</v>
      </c>
      <c r="F1865" s="3">
        <v>479.17</v>
      </c>
    </row>
    <row r="1866" spans="1:6" ht="9.75" customHeight="1">
      <c r="A1866" s="52">
        <v>240109</v>
      </c>
      <c r="B1866" s="52" t="s">
        <v>1824</v>
      </c>
      <c r="C1866" s="53" t="s">
        <v>11</v>
      </c>
      <c r="D1866" s="3">
        <v>256.26</v>
      </c>
      <c r="E1866" s="56">
        <v>141.13999999999999</v>
      </c>
      <c r="F1866" s="3">
        <v>397.4</v>
      </c>
    </row>
    <row r="1867" spans="1:6" ht="9.75" customHeight="1">
      <c r="A1867" s="52">
        <v>240110</v>
      </c>
      <c r="B1867" s="52" t="s">
        <v>1825</v>
      </c>
      <c r="C1867" s="53" t="s">
        <v>19</v>
      </c>
      <c r="D1867" s="3">
        <v>259.64</v>
      </c>
      <c r="E1867" s="56">
        <v>147.22999999999999</v>
      </c>
      <c r="F1867" s="3">
        <v>406.87</v>
      </c>
    </row>
    <row r="1868" spans="1:6" ht="9.75" customHeight="1">
      <c r="A1868" s="52">
        <v>240200</v>
      </c>
      <c r="B1868" s="52" t="s">
        <v>1826</v>
      </c>
      <c r="C1868" s="53" t="s">
        <v>11</v>
      </c>
      <c r="D1868" s="3">
        <v>326.49</v>
      </c>
      <c r="E1868" s="56">
        <v>488.18</v>
      </c>
      <c r="F1868" s="3">
        <v>814.67</v>
      </c>
    </row>
    <row r="1869" spans="1:6" ht="9.75" customHeight="1">
      <c r="A1869" s="52">
        <v>240203</v>
      </c>
      <c r="B1869" s="52" t="s">
        <v>1827</v>
      </c>
      <c r="C1869" s="53" t="s">
        <v>11</v>
      </c>
      <c r="D1869" s="3">
        <v>333.86</v>
      </c>
      <c r="E1869" s="55">
        <v>59.93</v>
      </c>
      <c r="F1869" s="3">
        <v>393.79</v>
      </c>
    </row>
    <row r="1870" spans="1:6" ht="9.75" customHeight="1">
      <c r="A1870" s="52">
        <v>240208</v>
      </c>
      <c r="B1870" s="52" t="s">
        <v>2131</v>
      </c>
      <c r="C1870" s="53" t="s">
        <v>39</v>
      </c>
      <c r="D1870" s="2">
        <v>29.41</v>
      </c>
      <c r="E1870" s="55">
        <v>13.47</v>
      </c>
      <c r="F1870" s="2">
        <v>42.88</v>
      </c>
    </row>
    <row r="1871" spans="1:6" ht="9.75" customHeight="1">
      <c r="A1871" s="52">
        <v>240209</v>
      </c>
      <c r="B1871" s="52" t="s">
        <v>1829</v>
      </c>
      <c r="C1871" s="53" t="s">
        <v>39</v>
      </c>
      <c r="D1871" s="3">
        <v>495.71</v>
      </c>
      <c r="E1871" s="56">
        <v>115.48</v>
      </c>
      <c r="F1871" s="3">
        <v>611.19000000000005</v>
      </c>
    </row>
    <row r="1872" spans="1:6" ht="9.75" customHeight="1">
      <c r="A1872" s="52">
        <v>240210</v>
      </c>
      <c r="B1872" s="52" t="s">
        <v>1830</v>
      </c>
      <c r="C1872" s="53" t="s">
        <v>19</v>
      </c>
      <c r="D1872" s="3">
        <v>522.70000000000005</v>
      </c>
      <c r="E1872" s="55">
        <v>96.26</v>
      </c>
      <c r="F1872" s="3">
        <v>618.96</v>
      </c>
    </row>
    <row r="1873" spans="1:6" ht="9.75" customHeight="1">
      <c r="A1873" s="226">
        <v>187</v>
      </c>
      <c r="B1873" s="525" t="s">
        <v>1831</v>
      </c>
      <c r="C1873" s="526"/>
      <c r="D1873" s="526"/>
      <c r="E1873" s="526"/>
      <c r="F1873" s="527"/>
    </row>
    <row r="1874" spans="1:6" ht="9.75" customHeight="1">
      <c r="A1874" s="52">
        <v>250000</v>
      </c>
      <c r="B1874" s="52" t="s">
        <v>1831</v>
      </c>
      <c r="C1874" s="53" t="s">
        <v>228</v>
      </c>
      <c r="D1874" s="1">
        <v>0</v>
      </c>
      <c r="E1874" s="54">
        <v>0</v>
      </c>
      <c r="F1874" s="1">
        <v>0</v>
      </c>
    </row>
    <row r="1875" spans="1:6" ht="9.75" customHeight="1">
      <c r="A1875" s="52">
        <v>250101</v>
      </c>
      <c r="B1875" s="52" t="s">
        <v>1832</v>
      </c>
      <c r="C1875" s="53" t="s">
        <v>832</v>
      </c>
      <c r="D1875" s="1">
        <v>0</v>
      </c>
      <c r="E1875" s="55">
        <v>76.099999999999994</v>
      </c>
      <c r="F1875" s="2">
        <v>76.099999999999994</v>
      </c>
    </row>
    <row r="1876" spans="1:6" ht="9.75" customHeight="1">
      <c r="A1876" s="52">
        <v>250102</v>
      </c>
      <c r="B1876" s="52" t="s">
        <v>1833</v>
      </c>
      <c r="C1876" s="53" t="s">
        <v>832</v>
      </c>
      <c r="D1876" s="1">
        <v>0</v>
      </c>
      <c r="E1876" s="55">
        <v>37.93</v>
      </c>
      <c r="F1876" s="2">
        <v>37.93</v>
      </c>
    </row>
    <row r="1877" spans="1:6" ht="9.75" customHeight="1">
      <c r="A1877" s="52">
        <v>250103</v>
      </c>
      <c r="B1877" s="52" t="s">
        <v>1834</v>
      </c>
      <c r="C1877" s="53" t="s">
        <v>832</v>
      </c>
      <c r="D1877" s="1">
        <v>0</v>
      </c>
      <c r="E1877" s="55">
        <v>21.46</v>
      </c>
      <c r="F1877" s="2">
        <v>21.46</v>
      </c>
    </row>
    <row r="1878" spans="1:6" ht="9.75" customHeight="1">
      <c r="A1878" s="52">
        <v>250104</v>
      </c>
      <c r="B1878" s="52" t="s">
        <v>1835</v>
      </c>
      <c r="C1878" s="53" t="s">
        <v>832</v>
      </c>
      <c r="D1878" s="1">
        <v>0</v>
      </c>
      <c r="E1878" s="54">
        <v>9.2200000000000006</v>
      </c>
      <c r="F1878" s="1">
        <v>9.2200000000000006</v>
      </c>
    </row>
    <row r="1879" spans="1:6" ht="9.75" customHeight="1">
      <c r="A1879" s="52">
        <v>250105</v>
      </c>
      <c r="B1879" s="52" t="s">
        <v>1836</v>
      </c>
      <c r="C1879" s="53" t="s">
        <v>832</v>
      </c>
      <c r="D1879" s="1">
        <v>0</v>
      </c>
      <c r="E1879" s="55">
        <v>15.41</v>
      </c>
      <c r="F1879" s="2">
        <v>15.41</v>
      </c>
    </row>
    <row r="1880" spans="1:6" ht="9.75" customHeight="1">
      <c r="A1880" s="52">
        <v>250109</v>
      </c>
      <c r="B1880" s="52" t="s">
        <v>1837</v>
      </c>
      <c r="C1880" s="53" t="s">
        <v>832</v>
      </c>
      <c r="D1880" s="1">
        <v>0</v>
      </c>
      <c r="E1880" s="55">
        <v>15.41</v>
      </c>
      <c r="F1880" s="2">
        <v>15.41</v>
      </c>
    </row>
    <row r="1881" spans="1:6" ht="9.75" customHeight="1">
      <c r="A1881" s="52">
        <v>250110</v>
      </c>
      <c r="B1881" s="52" t="s">
        <v>1838</v>
      </c>
      <c r="C1881" s="53" t="s">
        <v>832</v>
      </c>
      <c r="D1881" s="1">
        <v>0</v>
      </c>
      <c r="E1881" s="55">
        <v>14.63</v>
      </c>
      <c r="F1881" s="2">
        <v>14.63</v>
      </c>
    </row>
    <row r="1882" spans="1:6" ht="9.75" customHeight="1">
      <c r="A1882" s="52">
        <v>250111</v>
      </c>
      <c r="B1882" s="52" t="s">
        <v>1839</v>
      </c>
      <c r="C1882" s="53" t="s">
        <v>832</v>
      </c>
      <c r="D1882" s="1">
        <v>0</v>
      </c>
      <c r="E1882" s="55">
        <v>10.85</v>
      </c>
      <c r="F1882" s="2">
        <v>10.85</v>
      </c>
    </row>
    <row r="1883" spans="1:6" ht="9.75" customHeight="1">
      <c r="A1883" s="52">
        <v>250112</v>
      </c>
      <c r="B1883" s="52" t="s">
        <v>2132</v>
      </c>
      <c r="C1883" s="53" t="s">
        <v>832</v>
      </c>
      <c r="D1883" s="1">
        <v>0</v>
      </c>
      <c r="E1883" s="55">
        <v>17.350000000000001</v>
      </c>
      <c r="F1883" s="2">
        <v>17.350000000000001</v>
      </c>
    </row>
    <row r="1884" spans="1:6" ht="9.75" customHeight="1">
      <c r="A1884" s="52">
        <v>250113</v>
      </c>
      <c r="B1884" s="52" t="s">
        <v>1841</v>
      </c>
      <c r="C1884" s="53" t="s">
        <v>1842</v>
      </c>
      <c r="D1884" s="1">
        <v>0</v>
      </c>
      <c r="E1884" s="55">
        <v>18.02</v>
      </c>
      <c r="F1884" s="2">
        <v>18.02</v>
      </c>
    </row>
    <row r="1885" spans="1:6" ht="9.75" customHeight="1">
      <c r="A1885" s="52">
        <v>250114</v>
      </c>
      <c r="B1885" s="52" t="s">
        <v>2133</v>
      </c>
      <c r="C1885" s="53" t="s">
        <v>1842</v>
      </c>
      <c r="D1885" s="1">
        <v>0</v>
      </c>
      <c r="E1885" s="55">
        <v>20.03</v>
      </c>
      <c r="F1885" s="2">
        <v>20.03</v>
      </c>
    </row>
    <row r="1886" spans="1:6" ht="9.75" customHeight="1">
      <c r="A1886" s="226">
        <v>188</v>
      </c>
      <c r="B1886" s="525" t="s">
        <v>1843</v>
      </c>
      <c r="C1886" s="526"/>
      <c r="D1886" s="526"/>
      <c r="E1886" s="526"/>
      <c r="F1886" s="527"/>
    </row>
    <row r="1887" spans="1:6" ht="9.75" customHeight="1">
      <c r="A1887" s="52">
        <v>260000</v>
      </c>
      <c r="B1887" s="52" t="s">
        <v>1843</v>
      </c>
      <c r="C1887" s="53"/>
      <c r="D1887" s="1">
        <v>0</v>
      </c>
      <c r="E1887" s="54">
        <v>0</v>
      </c>
      <c r="F1887" s="1">
        <v>0</v>
      </c>
    </row>
    <row r="1888" spans="1:6" ht="9.75" customHeight="1">
      <c r="A1888" s="52">
        <v>260101</v>
      </c>
      <c r="B1888" s="52" t="s">
        <v>1844</v>
      </c>
      <c r="C1888" s="53" t="s">
        <v>11</v>
      </c>
      <c r="D1888" s="1">
        <v>0</v>
      </c>
      <c r="E1888" s="54">
        <v>2.31</v>
      </c>
      <c r="F1888" s="1">
        <v>2.31</v>
      </c>
    </row>
    <row r="1889" spans="1:6" ht="9.75" customHeight="1">
      <c r="A1889" s="52">
        <v>260102</v>
      </c>
      <c r="B1889" s="52" t="s">
        <v>1845</v>
      </c>
      <c r="C1889" s="53" t="s">
        <v>11</v>
      </c>
      <c r="D1889" s="1">
        <v>0</v>
      </c>
      <c r="E1889" s="54">
        <v>3.46</v>
      </c>
      <c r="F1889" s="1">
        <v>3.46</v>
      </c>
    </row>
    <row r="1890" spans="1:6" ht="9.75" customHeight="1">
      <c r="A1890" s="52">
        <v>260103</v>
      </c>
      <c r="B1890" s="52" t="s">
        <v>1846</v>
      </c>
      <c r="C1890" s="53" t="s">
        <v>11</v>
      </c>
      <c r="D1890" s="1">
        <v>0.13</v>
      </c>
      <c r="E1890" s="54">
        <v>2.29</v>
      </c>
      <c r="F1890" s="1">
        <v>2.42</v>
      </c>
    </row>
    <row r="1891" spans="1:6" ht="9.75" customHeight="1">
      <c r="A1891" s="52">
        <v>260104</v>
      </c>
      <c r="B1891" s="52" t="s">
        <v>1847</v>
      </c>
      <c r="C1891" s="53" t="s">
        <v>11</v>
      </c>
      <c r="D1891" s="1">
        <v>0</v>
      </c>
      <c r="E1891" s="54">
        <v>4.6100000000000003</v>
      </c>
      <c r="F1891" s="1">
        <v>4.6100000000000003</v>
      </c>
    </row>
    <row r="1892" spans="1:6" ht="9.75" customHeight="1">
      <c r="A1892" s="52">
        <v>260105</v>
      </c>
      <c r="B1892" s="52" t="s">
        <v>1848</v>
      </c>
      <c r="C1892" s="53" t="s">
        <v>11</v>
      </c>
      <c r="D1892" s="1">
        <v>2.12</v>
      </c>
      <c r="E1892" s="54">
        <v>5.77</v>
      </c>
      <c r="F1892" s="1">
        <v>7.89</v>
      </c>
    </row>
    <row r="1893" spans="1:6" ht="9.75" customHeight="1">
      <c r="A1893" s="52">
        <v>260201</v>
      </c>
      <c r="B1893" s="52" t="s">
        <v>1849</v>
      </c>
      <c r="C1893" s="53" t="s">
        <v>11</v>
      </c>
      <c r="D1893" s="1">
        <v>0.77</v>
      </c>
      <c r="E1893" s="54">
        <v>1.73</v>
      </c>
      <c r="F1893" s="1">
        <v>2.5</v>
      </c>
    </row>
    <row r="1894" spans="1:6" ht="9.75" customHeight="1">
      <c r="A1894" s="52">
        <v>260202</v>
      </c>
      <c r="B1894" s="52" t="s">
        <v>1850</v>
      </c>
      <c r="C1894" s="53" t="s">
        <v>11</v>
      </c>
      <c r="D1894" s="1">
        <v>0.51</v>
      </c>
      <c r="E1894" s="54">
        <v>1.29</v>
      </c>
      <c r="F1894" s="1">
        <v>1.8</v>
      </c>
    </row>
    <row r="1895" spans="1:6" ht="9.75" customHeight="1">
      <c r="A1895" s="52">
        <v>260204</v>
      </c>
      <c r="B1895" s="52" t="s">
        <v>1851</v>
      </c>
      <c r="C1895" s="53" t="s">
        <v>11</v>
      </c>
      <c r="D1895" s="1">
        <v>0.51</v>
      </c>
      <c r="E1895" s="54">
        <v>2.83</v>
      </c>
      <c r="F1895" s="1">
        <v>3.34</v>
      </c>
    </row>
    <row r="1896" spans="1:6" ht="9.75" customHeight="1">
      <c r="A1896" s="52">
        <v>260601</v>
      </c>
      <c r="B1896" s="52" t="s">
        <v>1852</v>
      </c>
      <c r="C1896" s="53" t="s">
        <v>11</v>
      </c>
      <c r="D1896" s="1">
        <v>7.06</v>
      </c>
      <c r="E1896" s="54">
        <v>6.19</v>
      </c>
      <c r="F1896" s="2">
        <v>13.25</v>
      </c>
    </row>
    <row r="1897" spans="1:6" ht="9.75" customHeight="1">
      <c r="A1897" s="52">
        <v>260801</v>
      </c>
      <c r="B1897" s="52" t="s">
        <v>1853</v>
      </c>
      <c r="C1897" s="53" t="s">
        <v>11</v>
      </c>
      <c r="D1897" s="1">
        <v>3.79</v>
      </c>
      <c r="E1897" s="54">
        <v>2.38</v>
      </c>
      <c r="F1897" s="1">
        <v>6.17</v>
      </c>
    </row>
    <row r="1898" spans="1:6" ht="9.75" customHeight="1">
      <c r="A1898" s="52">
        <v>260901</v>
      </c>
      <c r="B1898" s="52" t="s">
        <v>1854</v>
      </c>
      <c r="C1898" s="53" t="s">
        <v>11</v>
      </c>
      <c r="D1898" s="2">
        <v>11.74</v>
      </c>
      <c r="E1898" s="54">
        <v>5.75</v>
      </c>
      <c r="F1898" s="2">
        <v>17.489999999999998</v>
      </c>
    </row>
    <row r="1899" spans="1:6" ht="9.75" customHeight="1">
      <c r="A1899" s="52">
        <v>260902</v>
      </c>
      <c r="B1899" s="52" t="s">
        <v>1855</v>
      </c>
      <c r="C1899" s="53" t="s">
        <v>11</v>
      </c>
      <c r="D1899" s="1">
        <v>7.29</v>
      </c>
      <c r="E1899" s="54">
        <v>4.49</v>
      </c>
      <c r="F1899" s="2">
        <v>11.78</v>
      </c>
    </row>
    <row r="1900" spans="1:6" ht="9.75" customHeight="1">
      <c r="A1900" s="52">
        <v>260909</v>
      </c>
      <c r="B1900" s="52" t="s">
        <v>1856</v>
      </c>
      <c r="C1900" s="53" t="s">
        <v>11</v>
      </c>
      <c r="D1900" s="1">
        <v>7.27</v>
      </c>
      <c r="E1900" s="54">
        <v>7.72</v>
      </c>
      <c r="F1900" s="2">
        <v>14.99</v>
      </c>
    </row>
    <row r="1901" spans="1:6" ht="9.75" customHeight="1">
      <c r="A1901" s="52">
        <v>261000</v>
      </c>
      <c r="B1901" s="52" t="s">
        <v>1857</v>
      </c>
      <c r="C1901" s="53" t="s">
        <v>11</v>
      </c>
      <c r="D1901" s="1">
        <v>5.54</v>
      </c>
      <c r="E1901" s="54">
        <v>6.87</v>
      </c>
      <c r="F1901" s="2">
        <v>12.41</v>
      </c>
    </row>
    <row r="1902" spans="1:6" ht="9.75" customHeight="1">
      <c r="A1902" s="52">
        <v>261001</v>
      </c>
      <c r="B1902" s="52" t="s">
        <v>1858</v>
      </c>
      <c r="C1902" s="53" t="s">
        <v>11</v>
      </c>
      <c r="D1902" s="1">
        <v>4.41</v>
      </c>
      <c r="E1902" s="54">
        <v>6.83</v>
      </c>
      <c r="F1902" s="2">
        <v>11.24</v>
      </c>
    </row>
    <row r="1903" spans="1:6" ht="9.75" customHeight="1">
      <c r="A1903" s="52">
        <v>261002</v>
      </c>
      <c r="B1903" s="52" t="s">
        <v>1859</v>
      </c>
      <c r="C1903" s="53" t="s">
        <v>11</v>
      </c>
      <c r="D1903" s="2">
        <v>21.03</v>
      </c>
      <c r="E1903" s="55">
        <v>12.19</v>
      </c>
      <c r="F1903" s="2">
        <v>33.22</v>
      </c>
    </row>
    <row r="1904" spans="1:6" ht="9.75" customHeight="1">
      <c r="A1904" s="52">
        <v>261003</v>
      </c>
      <c r="B1904" s="52" t="s">
        <v>1860</v>
      </c>
      <c r="C1904" s="53" t="s">
        <v>11</v>
      </c>
      <c r="D1904" s="2">
        <v>39.74</v>
      </c>
      <c r="E1904" s="54">
        <v>9.92</v>
      </c>
      <c r="F1904" s="2">
        <v>49.66</v>
      </c>
    </row>
    <row r="1905" spans="1:6" ht="9.75" customHeight="1">
      <c r="A1905" s="52">
        <v>261005</v>
      </c>
      <c r="B1905" s="52" t="s">
        <v>1861</v>
      </c>
      <c r="C1905" s="53" t="s">
        <v>11</v>
      </c>
      <c r="D1905" s="1">
        <v>1.1299999999999999</v>
      </c>
      <c r="E1905" s="54">
        <v>0.85</v>
      </c>
      <c r="F1905" s="1">
        <v>1.98</v>
      </c>
    </row>
    <row r="1906" spans="1:6" ht="9.75" customHeight="1">
      <c r="A1906" s="52">
        <v>261006</v>
      </c>
      <c r="B1906" s="52" t="s">
        <v>1862</v>
      </c>
      <c r="C1906" s="53" t="s">
        <v>11</v>
      </c>
      <c r="D1906" s="1">
        <v>3.95</v>
      </c>
      <c r="E1906" s="54">
        <v>3.94</v>
      </c>
      <c r="F1906" s="1">
        <v>7.89</v>
      </c>
    </row>
    <row r="1907" spans="1:6" ht="9.75" customHeight="1">
      <c r="A1907" s="52">
        <v>261008</v>
      </c>
      <c r="B1907" s="52" t="s">
        <v>1863</v>
      </c>
      <c r="C1907" s="53" t="s">
        <v>11</v>
      </c>
      <c r="D1907" s="1">
        <v>6.66</v>
      </c>
      <c r="E1907" s="54">
        <v>8.1300000000000008</v>
      </c>
      <c r="F1907" s="2">
        <v>14.79</v>
      </c>
    </row>
    <row r="1908" spans="1:6" ht="9.75" customHeight="1">
      <c r="A1908" s="52">
        <v>261009</v>
      </c>
      <c r="B1908" s="52" t="s">
        <v>1864</v>
      </c>
      <c r="C1908" s="53" t="s">
        <v>11</v>
      </c>
      <c r="D1908" s="2">
        <v>11.82</v>
      </c>
      <c r="E1908" s="54">
        <v>3.4</v>
      </c>
      <c r="F1908" s="2">
        <v>15.22</v>
      </c>
    </row>
    <row r="1909" spans="1:6" ht="9.75" customHeight="1">
      <c r="A1909" s="52">
        <v>261010</v>
      </c>
      <c r="B1909" s="52" t="s">
        <v>1865</v>
      </c>
      <c r="C1909" s="53" t="s">
        <v>11</v>
      </c>
      <c r="D1909" s="1">
        <v>2.88</v>
      </c>
      <c r="E1909" s="54">
        <v>4.6500000000000004</v>
      </c>
      <c r="F1909" s="1">
        <v>7.53</v>
      </c>
    </row>
    <row r="1910" spans="1:6" ht="9.75" customHeight="1">
      <c r="A1910" s="52">
        <v>261300</v>
      </c>
      <c r="B1910" s="52" t="s">
        <v>1866</v>
      </c>
      <c r="C1910" s="53" t="s">
        <v>11</v>
      </c>
      <c r="D1910" s="1">
        <v>2.09</v>
      </c>
      <c r="E1910" s="54">
        <v>8.32</v>
      </c>
      <c r="F1910" s="2">
        <v>10.41</v>
      </c>
    </row>
    <row r="1911" spans="1:6" ht="9.75" customHeight="1">
      <c r="A1911" s="52">
        <v>261301</v>
      </c>
      <c r="B1911" s="52" t="s">
        <v>1867</v>
      </c>
      <c r="C1911" s="53" t="s">
        <v>11</v>
      </c>
      <c r="D1911" s="1">
        <v>1.34</v>
      </c>
      <c r="E1911" s="54">
        <v>5.77</v>
      </c>
      <c r="F1911" s="1">
        <v>7.11</v>
      </c>
    </row>
    <row r="1912" spans="1:6" ht="9.75" customHeight="1">
      <c r="A1912" s="52">
        <v>261302</v>
      </c>
      <c r="B1912" s="52" t="s">
        <v>1868</v>
      </c>
      <c r="C1912" s="53" t="s">
        <v>11</v>
      </c>
      <c r="D1912" s="1">
        <v>5.08</v>
      </c>
      <c r="E1912" s="54">
        <v>5.75</v>
      </c>
      <c r="F1912" s="2">
        <v>10.83</v>
      </c>
    </row>
    <row r="1913" spans="1:6" ht="9.75" customHeight="1">
      <c r="A1913" s="52">
        <v>261303</v>
      </c>
      <c r="B1913" s="52" t="s">
        <v>1869</v>
      </c>
      <c r="C1913" s="53" t="s">
        <v>11</v>
      </c>
      <c r="D1913" s="1">
        <v>6.66</v>
      </c>
      <c r="E1913" s="54">
        <v>6.83</v>
      </c>
      <c r="F1913" s="2">
        <v>13.49</v>
      </c>
    </row>
    <row r="1914" spans="1:6" ht="9.75" customHeight="1">
      <c r="A1914" s="52">
        <v>261304</v>
      </c>
      <c r="B1914" s="52" t="s">
        <v>1870</v>
      </c>
      <c r="C1914" s="53" t="s">
        <v>11</v>
      </c>
      <c r="D1914" s="1">
        <v>4.9400000000000004</v>
      </c>
      <c r="E1914" s="54">
        <v>9.92</v>
      </c>
      <c r="F1914" s="2">
        <v>14.86</v>
      </c>
    </row>
    <row r="1915" spans="1:6" ht="9.75" customHeight="1">
      <c r="A1915" s="52">
        <v>261305</v>
      </c>
      <c r="B1915" s="52" t="s">
        <v>1871</v>
      </c>
      <c r="C1915" s="53" t="s">
        <v>11</v>
      </c>
      <c r="D1915" s="1">
        <v>3.18</v>
      </c>
      <c r="E1915" s="54">
        <v>6.89</v>
      </c>
      <c r="F1915" s="2">
        <v>10.07</v>
      </c>
    </row>
    <row r="1916" spans="1:6" ht="9.75" customHeight="1">
      <c r="A1916" s="52">
        <v>261306</v>
      </c>
      <c r="B1916" s="52" t="s">
        <v>1872</v>
      </c>
      <c r="C1916" s="53" t="s">
        <v>11</v>
      </c>
      <c r="D1916" s="1">
        <v>2.37</v>
      </c>
      <c r="E1916" s="54">
        <v>2.98</v>
      </c>
      <c r="F1916" s="1">
        <v>5.35</v>
      </c>
    </row>
    <row r="1917" spans="1:6" ht="9.75" customHeight="1">
      <c r="A1917" s="52">
        <v>261307</v>
      </c>
      <c r="B1917" s="52" t="s">
        <v>1873</v>
      </c>
      <c r="C1917" s="53" t="s">
        <v>11</v>
      </c>
      <c r="D1917" s="1">
        <v>3.95</v>
      </c>
      <c r="E1917" s="54">
        <v>4.9000000000000004</v>
      </c>
      <c r="F1917" s="1">
        <v>8.85</v>
      </c>
    </row>
    <row r="1918" spans="1:6" ht="9.75" customHeight="1">
      <c r="A1918" s="52">
        <v>261308</v>
      </c>
      <c r="B1918" s="52" t="s">
        <v>1874</v>
      </c>
      <c r="C1918" s="53" t="s">
        <v>11</v>
      </c>
      <c r="D1918" s="1">
        <v>5.53</v>
      </c>
      <c r="E1918" s="54">
        <v>5.87</v>
      </c>
      <c r="F1918" s="2">
        <v>11.4</v>
      </c>
    </row>
    <row r="1919" spans="1:6" ht="9.75" customHeight="1">
      <c r="A1919" s="52">
        <v>261401</v>
      </c>
      <c r="B1919" s="52" t="s">
        <v>1875</v>
      </c>
      <c r="C1919" s="53" t="s">
        <v>11</v>
      </c>
      <c r="D1919" s="1">
        <v>8.32</v>
      </c>
      <c r="E1919" s="54">
        <v>9.92</v>
      </c>
      <c r="F1919" s="2">
        <v>18.239999999999998</v>
      </c>
    </row>
    <row r="1920" spans="1:6" ht="9.75" customHeight="1">
      <c r="A1920" s="52">
        <v>261501</v>
      </c>
      <c r="B1920" s="52" t="s">
        <v>1876</v>
      </c>
      <c r="C1920" s="53" t="s">
        <v>11</v>
      </c>
      <c r="D1920" s="1">
        <v>6.68</v>
      </c>
      <c r="E1920" s="54">
        <v>9.92</v>
      </c>
      <c r="F1920" s="2">
        <v>16.600000000000001</v>
      </c>
    </row>
    <row r="1921" spans="1:6" ht="9.75" customHeight="1">
      <c r="A1921" s="52">
        <v>261502</v>
      </c>
      <c r="B1921" s="52" t="s">
        <v>1877</v>
      </c>
      <c r="C1921" s="53" t="s">
        <v>11</v>
      </c>
      <c r="D1921" s="1">
        <v>4.83</v>
      </c>
      <c r="E1921" s="55">
        <v>12.77</v>
      </c>
      <c r="F1921" s="2">
        <v>17.600000000000001</v>
      </c>
    </row>
    <row r="1922" spans="1:6" ht="19.350000000000001" customHeight="1">
      <c r="A1922" s="52">
        <v>261503</v>
      </c>
      <c r="B1922" s="52" t="s">
        <v>1878</v>
      </c>
      <c r="C1922" s="53" t="s">
        <v>11</v>
      </c>
      <c r="D1922" s="1">
        <v>4.74</v>
      </c>
      <c r="E1922" s="55">
        <v>11.08</v>
      </c>
      <c r="F1922" s="2">
        <v>15.82</v>
      </c>
    </row>
    <row r="1923" spans="1:6" ht="9.75" customHeight="1">
      <c r="A1923" s="52">
        <v>261504</v>
      </c>
      <c r="B1923" s="52" t="s">
        <v>1879</v>
      </c>
      <c r="C1923" s="53" t="s">
        <v>11</v>
      </c>
      <c r="D1923" s="1">
        <v>2.4300000000000002</v>
      </c>
      <c r="E1923" s="54">
        <v>8.1300000000000008</v>
      </c>
      <c r="F1923" s="2">
        <v>10.56</v>
      </c>
    </row>
    <row r="1924" spans="1:6" ht="9.75" customHeight="1">
      <c r="A1924" s="52">
        <v>261548</v>
      </c>
      <c r="B1924" s="52" t="s">
        <v>1880</v>
      </c>
      <c r="C1924" s="53" t="s">
        <v>11</v>
      </c>
      <c r="D1924" s="1">
        <v>3.95</v>
      </c>
      <c r="E1924" s="54">
        <v>4.5199999999999996</v>
      </c>
      <c r="F1924" s="1">
        <v>8.4700000000000006</v>
      </c>
    </row>
    <row r="1925" spans="1:6" ht="9.75" customHeight="1">
      <c r="A1925" s="52">
        <v>261550</v>
      </c>
      <c r="B1925" s="52" t="s">
        <v>1881</v>
      </c>
      <c r="C1925" s="53" t="s">
        <v>11</v>
      </c>
      <c r="D1925" s="1">
        <v>7.62</v>
      </c>
      <c r="E1925" s="54">
        <v>7.72</v>
      </c>
      <c r="F1925" s="2">
        <v>15.34</v>
      </c>
    </row>
    <row r="1926" spans="1:6" ht="9.75" customHeight="1">
      <c r="A1926" s="52">
        <v>261560</v>
      </c>
      <c r="B1926" s="52" t="s">
        <v>1882</v>
      </c>
      <c r="C1926" s="53" t="s">
        <v>11</v>
      </c>
      <c r="D1926" s="1">
        <v>7.73</v>
      </c>
      <c r="E1926" s="55">
        <v>12.77</v>
      </c>
      <c r="F1926" s="2">
        <v>20.5</v>
      </c>
    </row>
    <row r="1927" spans="1:6" ht="9.75" customHeight="1">
      <c r="A1927" s="52">
        <v>261602</v>
      </c>
      <c r="B1927" s="52" t="s">
        <v>1883</v>
      </c>
      <c r="C1927" s="53" t="s">
        <v>11</v>
      </c>
      <c r="D1927" s="2">
        <v>11.25</v>
      </c>
      <c r="E1927" s="55">
        <v>12.77</v>
      </c>
      <c r="F1927" s="2">
        <v>24.02</v>
      </c>
    </row>
    <row r="1928" spans="1:6" ht="19.350000000000001" customHeight="1">
      <c r="A1928" s="52">
        <v>261603</v>
      </c>
      <c r="B1928" s="52" t="s">
        <v>1884</v>
      </c>
      <c r="C1928" s="53" t="s">
        <v>11</v>
      </c>
      <c r="D1928" s="1">
        <v>5.64</v>
      </c>
      <c r="E1928" s="55">
        <v>12.77</v>
      </c>
      <c r="F1928" s="2">
        <v>18.41</v>
      </c>
    </row>
    <row r="1929" spans="1:6" ht="19.350000000000001" customHeight="1">
      <c r="A1929" s="52">
        <v>261605</v>
      </c>
      <c r="B1929" s="52" t="s">
        <v>1885</v>
      </c>
      <c r="C1929" s="53" t="s">
        <v>19</v>
      </c>
      <c r="D1929" s="3">
        <v>145.66999999999999</v>
      </c>
      <c r="E1929" s="56">
        <v>126.99</v>
      </c>
      <c r="F1929" s="3">
        <v>272.66000000000003</v>
      </c>
    </row>
    <row r="1930" spans="1:6" ht="9.75" customHeight="1">
      <c r="A1930" s="52">
        <v>261606</v>
      </c>
      <c r="B1930" s="52" t="s">
        <v>1886</v>
      </c>
      <c r="C1930" s="53" t="s">
        <v>11</v>
      </c>
      <c r="D1930" s="2">
        <v>24.29</v>
      </c>
      <c r="E1930" s="55">
        <v>21.17</v>
      </c>
      <c r="F1930" s="2">
        <v>45.46</v>
      </c>
    </row>
    <row r="1931" spans="1:6" ht="9.75" customHeight="1">
      <c r="A1931" s="52">
        <v>261607</v>
      </c>
      <c r="B1931" s="52" t="s">
        <v>1887</v>
      </c>
      <c r="C1931" s="53" t="s">
        <v>11</v>
      </c>
      <c r="D1931" s="1">
        <v>4.3</v>
      </c>
      <c r="E1931" s="55">
        <v>38.54</v>
      </c>
      <c r="F1931" s="2">
        <v>42.84</v>
      </c>
    </row>
    <row r="1932" spans="1:6" ht="9.75" customHeight="1">
      <c r="A1932" s="52">
        <v>261609</v>
      </c>
      <c r="B1932" s="52" t="s">
        <v>1888</v>
      </c>
      <c r="C1932" s="53" t="s">
        <v>11</v>
      </c>
      <c r="D1932" s="1">
        <v>9.9499999999999993</v>
      </c>
      <c r="E1932" s="54">
        <v>3.4</v>
      </c>
      <c r="F1932" s="2">
        <v>13.35</v>
      </c>
    </row>
    <row r="1933" spans="1:6" ht="9.75" customHeight="1">
      <c r="A1933" s="52">
        <v>261610</v>
      </c>
      <c r="B1933" s="52" t="s">
        <v>1889</v>
      </c>
      <c r="C1933" s="53" t="s">
        <v>11</v>
      </c>
      <c r="D1933" s="1">
        <v>6.28</v>
      </c>
      <c r="E1933" s="54">
        <v>2.0299999999999998</v>
      </c>
      <c r="F1933" s="1">
        <v>8.31</v>
      </c>
    </row>
    <row r="1934" spans="1:6" ht="9.75" customHeight="1">
      <c r="A1934" s="52">
        <v>261611</v>
      </c>
      <c r="B1934" s="52" t="s">
        <v>1890</v>
      </c>
      <c r="C1934" s="53" t="s">
        <v>11</v>
      </c>
      <c r="D1934" s="1">
        <v>9.34</v>
      </c>
      <c r="E1934" s="54">
        <v>3.4</v>
      </c>
      <c r="F1934" s="2">
        <v>12.74</v>
      </c>
    </row>
    <row r="1935" spans="1:6" ht="9.75" customHeight="1">
      <c r="A1935" s="52">
        <v>261620</v>
      </c>
      <c r="B1935" s="52" t="s">
        <v>1891</v>
      </c>
      <c r="C1935" s="53" t="s">
        <v>11</v>
      </c>
      <c r="D1935" s="1">
        <v>2.41</v>
      </c>
      <c r="E1935" s="56">
        <v>115.08</v>
      </c>
      <c r="F1935" s="3">
        <v>117.49</v>
      </c>
    </row>
    <row r="1936" spans="1:6" ht="9.75" customHeight="1">
      <c r="A1936" s="52">
        <v>261623</v>
      </c>
      <c r="B1936" s="52" t="s">
        <v>1892</v>
      </c>
      <c r="C1936" s="53" t="s">
        <v>11</v>
      </c>
      <c r="D1936" s="1">
        <v>3.62</v>
      </c>
      <c r="E1936" s="56">
        <v>266.02</v>
      </c>
      <c r="F1936" s="3">
        <v>269.64</v>
      </c>
    </row>
    <row r="1937" spans="1:6" ht="9.75" customHeight="1">
      <c r="A1937" s="52">
        <v>261700</v>
      </c>
      <c r="B1937" s="52" t="s">
        <v>1893</v>
      </c>
      <c r="C1937" s="53" t="s">
        <v>39</v>
      </c>
      <c r="D1937" s="1">
        <v>0.71</v>
      </c>
      <c r="E1937" s="54">
        <v>8.2899999999999991</v>
      </c>
      <c r="F1937" s="1">
        <v>9</v>
      </c>
    </row>
    <row r="1938" spans="1:6" ht="9.75" customHeight="1">
      <c r="A1938" s="52">
        <v>261703</v>
      </c>
      <c r="B1938" s="52" t="s">
        <v>1894</v>
      </c>
      <c r="C1938" s="53" t="s">
        <v>11</v>
      </c>
      <c r="D1938" s="1">
        <v>4.0599999999999996</v>
      </c>
      <c r="E1938" s="54">
        <v>7.72</v>
      </c>
      <c r="F1938" s="2">
        <v>11.78</v>
      </c>
    </row>
    <row r="1939" spans="1:6" ht="9.75" customHeight="1">
      <c r="A1939" s="226">
        <v>189</v>
      </c>
      <c r="B1939" s="525" t="s">
        <v>1895</v>
      </c>
      <c r="C1939" s="526"/>
      <c r="D1939" s="526"/>
      <c r="E1939" s="526"/>
      <c r="F1939" s="527"/>
    </row>
    <row r="1940" spans="1:6" ht="9.75" customHeight="1">
      <c r="A1940" s="52">
        <v>270000</v>
      </c>
      <c r="B1940" s="52" t="s">
        <v>1895</v>
      </c>
      <c r="C1940" s="53"/>
      <c r="D1940" s="1">
        <v>0</v>
      </c>
      <c r="E1940" s="54">
        <v>0</v>
      </c>
      <c r="F1940" s="1">
        <v>0</v>
      </c>
    </row>
    <row r="1941" spans="1:6" ht="19.350000000000001" customHeight="1">
      <c r="A1941" s="52">
        <v>270105</v>
      </c>
      <c r="B1941" s="52" t="s">
        <v>1896</v>
      </c>
      <c r="C1941" s="53" t="s">
        <v>11</v>
      </c>
      <c r="D1941" s="1">
        <v>9.7200000000000006</v>
      </c>
      <c r="E1941" s="54">
        <v>0</v>
      </c>
      <c r="F1941" s="1">
        <v>9.7200000000000006</v>
      </c>
    </row>
    <row r="1942" spans="1:6" ht="9.75" customHeight="1">
      <c r="A1942" s="52">
        <v>270202</v>
      </c>
      <c r="B1942" s="52" t="s">
        <v>1897</v>
      </c>
      <c r="C1942" s="53" t="s">
        <v>11</v>
      </c>
      <c r="D1942" s="1">
        <v>5.36</v>
      </c>
      <c r="E1942" s="54">
        <v>7.65</v>
      </c>
      <c r="F1942" s="2">
        <v>13.01</v>
      </c>
    </row>
    <row r="1943" spans="1:6" ht="19.350000000000001" customHeight="1">
      <c r="A1943" s="52">
        <v>270205</v>
      </c>
      <c r="B1943" s="52" t="s">
        <v>1898</v>
      </c>
      <c r="C1943" s="53" t="s">
        <v>19</v>
      </c>
      <c r="D1943" s="3">
        <v>209.76</v>
      </c>
      <c r="E1943" s="55">
        <v>33.15</v>
      </c>
      <c r="F1943" s="3">
        <v>242.91</v>
      </c>
    </row>
    <row r="1944" spans="1:6" ht="9.75" customHeight="1">
      <c r="A1944" s="52">
        <v>270206</v>
      </c>
      <c r="B1944" s="52" t="s">
        <v>1899</v>
      </c>
      <c r="C1944" s="53" t="s">
        <v>11</v>
      </c>
      <c r="D1944" s="1">
        <v>1.1200000000000001</v>
      </c>
      <c r="E1944" s="54">
        <v>0.95</v>
      </c>
      <c r="F1944" s="1">
        <v>2.0699999999999998</v>
      </c>
    </row>
    <row r="1945" spans="1:6" ht="9.75" customHeight="1">
      <c r="A1945" s="52">
        <v>270207</v>
      </c>
      <c r="B1945" s="52" t="s">
        <v>1900</v>
      </c>
      <c r="C1945" s="53" t="s">
        <v>11</v>
      </c>
      <c r="D1945" s="1">
        <v>8.17</v>
      </c>
      <c r="E1945" s="54">
        <v>5.46</v>
      </c>
      <c r="F1945" s="2">
        <v>13.63</v>
      </c>
    </row>
    <row r="1946" spans="1:6" ht="19.350000000000001" customHeight="1">
      <c r="A1946" s="52">
        <v>270210</v>
      </c>
      <c r="B1946" s="52" t="s">
        <v>1901</v>
      </c>
      <c r="C1946" s="53" t="s">
        <v>11</v>
      </c>
      <c r="D1946" s="2">
        <v>14.18</v>
      </c>
      <c r="E1946" s="54">
        <v>4.91</v>
      </c>
      <c r="F1946" s="2">
        <v>19.09</v>
      </c>
    </row>
    <row r="1947" spans="1:6" ht="19.350000000000001" customHeight="1">
      <c r="A1947" s="52">
        <v>270211</v>
      </c>
      <c r="B1947" s="52" t="s">
        <v>1902</v>
      </c>
      <c r="C1947" s="53" t="s">
        <v>67</v>
      </c>
      <c r="D1947" s="1">
        <v>1.61</v>
      </c>
      <c r="E1947" s="55">
        <v>10.62</v>
      </c>
      <c r="F1947" s="2">
        <v>12.23</v>
      </c>
    </row>
    <row r="1948" spans="1:6" ht="19.350000000000001" customHeight="1">
      <c r="A1948" s="52">
        <v>270212</v>
      </c>
      <c r="B1948" s="52" t="s">
        <v>1903</v>
      </c>
      <c r="C1948" s="53" t="s">
        <v>67</v>
      </c>
      <c r="D1948" s="1">
        <v>9.98</v>
      </c>
      <c r="E1948" s="55">
        <v>25.55</v>
      </c>
      <c r="F1948" s="2">
        <v>35.53</v>
      </c>
    </row>
    <row r="1949" spans="1:6" ht="29.1" customHeight="1">
      <c r="A1949" s="52">
        <v>270213</v>
      </c>
      <c r="B1949" s="52" t="s">
        <v>1904</v>
      </c>
      <c r="C1949" s="53" t="s">
        <v>11</v>
      </c>
      <c r="D1949" s="1">
        <v>2.97</v>
      </c>
      <c r="E1949" s="55">
        <v>11.92</v>
      </c>
      <c r="F1949" s="2">
        <v>14.89</v>
      </c>
    </row>
    <row r="1950" spans="1:6" ht="19.350000000000001" customHeight="1">
      <c r="A1950" s="52">
        <v>270215</v>
      </c>
      <c r="B1950" s="52" t="s">
        <v>1905</v>
      </c>
      <c r="C1950" s="53" t="s">
        <v>11</v>
      </c>
      <c r="D1950" s="2">
        <v>65.52</v>
      </c>
      <c r="E1950" s="54">
        <v>8.2899999999999991</v>
      </c>
      <c r="F1950" s="2">
        <v>73.81</v>
      </c>
    </row>
    <row r="1951" spans="1:6" ht="9.75" customHeight="1">
      <c r="A1951" s="52">
        <v>270230</v>
      </c>
      <c r="B1951" s="52" t="s">
        <v>1906</v>
      </c>
      <c r="C1951" s="53" t="s">
        <v>11</v>
      </c>
      <c r="D1951" s="2">
        <v>63.34</v>
      </c>
      <c r="E1951" s="54">
        <v>8.5500000000000007</v>
      </c>
      <c r="F1951" s="2">
        <v>71.89</v>
      </c>
    </row>
    <row r="1952" spans="1:6" ht="9.75" customHeight="1">
      <c r="A1952" s="52">
        <v>270232</v>
      </c>
      <c r="B1952" s="52" t="s">
        <v>1907</v>
      </c>
      <c r="C1952" s="53" t="s">
        <v>11</v>
      </c>
      <c r="D1952" s="2">
        <v>79.31</v>
      </c>
      <c r="E1952" s="54">
        <v>8.5500000000000007</v>
      </c>
      <c r="F1952" s="2">
        <v>87.86</v>
      </c>
    </row>
    <row r="1953" spans="1:6" ht="9.75" customHeight="1">
      <c r="A1953" s="52">
        <v>270234</v>
      </c>
      <c r="B1953" s="52" t="s">
        <v>1908</v>
      </c>
      <c r="C1953" s="53" t="s">
        <v>11</v>
      </c>
      <c r="D1953" s="2">
        <v>85.98</v>
      </c>
      <c r="E1953" s="54">
        <v>8.5500000000000007</v>
      </c>
      <c r="F1953" s="2">
        <v>94.53</v>
      </c>
    </row>
    <row r="1954" spans="1:6" ht="9.75" customHeight="1">
      <c r="A1954" s="52">
        <v>270236</v>
      </c>
      <c r="B1954" s="52" t="s">
        <v>1909</v>
      </c>
      <c r="C1954" s="53" t="s">
        <v>11</v>
      </c>
      <c r="D1954" s="2">
        <v>98.77</v>
      </c>
      <c r="E1954" s="54">
        <v>8.5500000000000007</v>
      </c>
      <c r="F1954" s="3">
        <v>107.32</v>
      </c>
    </row>
    <row r="1955" spans="1:6" ht="9.75" customHeight="1">
      <c r="A1955" s="52">
        <v>270501</v>
      </c>
      <c r="B1955" s="52" t="s">
        <v>1910</v>
      </c>
      <c r="C1955" s="53" t="s">
        <v>11</v>
      </c>
      <c r="D1955" s="1">
        <v>1.58</v>
      </c>
      <c r="E1955" s="54">
        <v>1.73</v>
      </c>
      <c r="F1955" s="1">
        <v>3.31</v>
      </c>
    </row>
    <row r="1956" spans="1:6" ht="19.350000000000001" customHeight="1">
      <c r="A1956" s="52">
        <v>270502</v>
      </c>
      <c r="B1956" s="52" t="s">
        <v>1911</v>
      </c>
      <c r="C1956" s="53" t="s">
        <v>11</v>
      </c>
      <c r="D1956" s="1">
        <v>1.48</v>
      </c>
      <c r="E1956" s="54">
        <v>1.55</v>
      </c>
      <c r="F1956" s="1">
        <v>3.03</v>
      </c>
    </row>
    <row r="1957" spans="1:6" ht="9.75" customHeight="1">
      <c r="A1957" s="52">
        <v>270503</v>
      </c>
      <c r="B1957" s="52" t="s">
        <v>1912</v>
      </c>
      <c r="C1957" s="53" t="s">
        <v>11</v>
      </c>
      <c r="D1957" s="2">
        <v>94.03</v>
      </c>
      <c r="E1957" s="54">
        <v>8.5500000000000007</v>
      </c>
      <c r="F1957" s="3">
        <v>102.58</v>
      </c>
    </row>
    <row r="1958" spans="1:6" ht="9.75" customHeight="1">
      <c r="A1958" s="52">
        <v>270504</v>
      </c>
      <c r="B1958" s="52" t="s">
        <v>1913</v>
      </c>
      <c r="C1958" s="53" t="s">
        <v>11</v>
      </c>
      <c r="D1958" s="2">
        <v>78.38</v>
      </c>
      <c r="E1958" s="54">
        <v>8.5500000000000007</v>
      </c>
      <c r="F1958" s="2">
        <v>86.93</v>
      </c>
    </row>
    <row r="1959" spans="1:6" ht="9.75" customHeight="1">
      <c r="A1959" s="52">
        <v>270601</v>
      </c>
      <c r="B1959" s="52" t="s">
        <v>1914</v>
      </c>
      <c r="C1959" s="53" t="s">
        <v>11</v>
      </c>
      <c r="D1959" s="3">
        <v>109.38</v>
      </c>
      <c r="E1959" s="54">
        <v>8.5500000000000007</v>
      </c>
      <c r="F1959" s="3">
        <v>117.93</v>
      </c>
    </row>
    <row r="1960" spans="1:6" ht="9.75" customHeight="1">
      <c r="A1960" s="52">
        <v>270602</v>
      </c>
      <c r="B1960" s="52" t="s">
        <v>1915</v>
      </c>
      <c r="C1960" s="53" t="s">
        <v>11</v>
      </c>
      <c r="D1960" s="2">
        <v>72.33</v>
      </c>
      <c r="E1960" s="55">
        <v>11.64</v>
      </c>
      <c r="F1960" s="2">
        <v>83.97</v>
      </c>
    </row>
    <row r="1961" spans="1:6" ht="9.75" customHeight="1">
      <c r="A1961" s="52">
        <v>270603</v>
      </c>
      <c r="B1961" s="52" t="s">
        <v>1916</v>
      </c>
      <c r="C1961" s="53" t="s">
        <v>11</v>
      </c>
      <c r="D1961" s="2">
        <v>32.08</v>
      </c>
      <c r="E1961" s="54">
        <v>0</v>
      </c>
      <c r="F1961" s="2">
        <v>32.08</v>
      </c>
    </row>
    <row r="1962" spans="1:6" ht="9.75" customHeight="1">
      <c r="A1962" s="52">
        <v>270619</v>
      </c>
      <c r="B1962" s="52" t="s">
        <v>1917</v>
      </c>
      <c r="C1962" s="53" t="s">
        <v>138</v>
      </c>
      <c r="D1962" s="1">
        <v>3.23</v>
      </c>
      <c r="E1962" s="54">
        <v>2.04</v>
      </c>
      <c r="F1962" s="1">
        <v>5.27</v>
      </c>
    </row>
    <row r="1963" spans="1:6" ht="19.350000000000001" customHeight="1">
      <c r="A1963" s="52">
        <v>270620</v>
      </c>
      <c r="B1963" s="52" t="s">
        <v>1918</v>
      </c>
      <c r="C1963" s="53" t="s">
        <v>11</v>
      </c>
      <c r="D1963" s="2">
        <v>90.95</v>
      </c>
      <c r="E1963" s="54">
        <v>1.99</v>
      </c>
      <c r="F1963" s="2">
        <v>92.94</v>
      </c>
    </row>
    <row r="1964" spans="1:6" ht="19.350000000000001" customHeight="1">
      <c r="A1964" s="52">
        <v>270621</v>
      </c>
      <c r="B1964" s="52" t="s">
        <v>1919</v>
      </c>
      <c r="C1964" s="53" t="s">
        <v>11</v>
      </c>
      <c r="D1964" s="3">
        <v>118.78</v>
      </c>
      <c r="E1964" s="54">
        <v>4.1399999999999997</v>
      </c>
      <c r="F1964" s="3">
        <v>122.92</v>
      </c>
    </row>
    <row r="1965" spans="1:6" ht="9.75" customHeight="1">
      <c r="A1965" s="52">
        <v>270701</v>
      </c>
      <c r="B1965" s="52" t="s">
        <v>1920</v>
      </c>
      <c r="C1965" s="53" t="s">
        <v>39</v>
      </c>
      <c r="D1965" s="3">
        <v>643.97</v>
      </c>
      <c r="E1965" s="55">
        <v>50.56</v>
      </c>
      <c r="F1965" s="3">
        <v>694.53</v>
      </c>
    </row>
    <row r="1966" spans="1:6" ht="9.75" customHeight="1">
      <c r="A1966" s="52">
        <v>270702</v>
      </c>
      <c r="B1966" s="52" t="s">
        <v>1921</v>
      </c>
      <c r="C1966" s="53" t="s">
        <v>39</v>
      </c>
      <c r="D1966" s="3">
        <v>161.21</v>
      </c>
      <c r="E1966" s="55">
        <v>49.61</v>
      </c>
      <c r="F1966" s="3">
        <v>210.82</v>
      </c>
    </row>
    <row r="1967" spans="1:6" ht="29.1" customHeight="1">
      <c r="A1967" s="52">
        <v>270704</v>
      </c>
      <c r="B1967" s="52" t="s">
        <v>1922</v>
      </c>
      <c r="C1967" s="53" t="s">
        <v>39</v>
      </c>
      <c r="D1967" s="2">
        <v>13.78</v>
      </c>
      <c r="E1967" s="55">
        <v>12.78</v>
      </c>
      <c r="F1967" s="2">
        <v>26.56</v>
      </c>
    </row>
    <row r="1968" spans="1:6" ht="29.1" customHeight="1">
      <c r="A1968" s="52">
        <v>270705</v>
      </c>
      <c r="B1968" s="52" t="s">
        <v>1924</v>
      </c>
      <c r="C1968" s="53" t="s">
        <v>39</v>
      </c>
      <c r="D1968" s="2">
        <v>27.98</v>
      </c>
      <c r="E1968" s="55">
        <v>12.78</v>
      </c>
      <c r="F1968" s="2">
        <v>40.76</v>
      </c>
    </row>
    <row r="1969" spans="1:6" ht="29.1" customHeight="1">
      <c r="A1969" s="52">
        <v>270720</v>
      </c>
      <c r="B1969" s="52" t="s">
        <v>1925</v>
      </c>
      <c r="C1969" s="53" t="s">
        <v>39</v>
      </c>
      <c r="D1969" s="3">
        <v>376.2</v>
      </c>
      <c r="E1969" s="55">
        <v>41.4</v>
      </c>
      <c r="F1969" s="3">
        <v>417.6</v>
      </c>
    </row>
    <row r="1970" spans="1:6" ht="19.350000000000001" customHeight="1">
      <c r="A1970" s="52">
        <v>270802</v>
      </c>
      <c r="B1970" s="52" t="s">
        <v>1926</v>
      </c>
      <c r="C1970" s="53" t="s">
        <v>969</v>
      </c>
      <c r="D1970" s="4">
        <v>2475.81</v>
      </c>
      <c r="E1970" s="55">
        <v>88.33</v>
      </c>
      <c r="F1970" s="4">
        <v>2564.14</v>
      </c>
    </row>
    <row r="1971" spans="1:6" ht="9.75" customHeight="1">
      <c r="A1971" s="52">
        <v>270804</v>
      </c>
      <c r="B1971" s="52" t="s">
        <v>1927</v>
      </c>
      <c r="C1971" s="53" t="s">
        <v>67</v>
      </c>
      <c r="D1971" s="4">
        <v>1482.53</v>
      </c>
      <c r="E1971" s="54">
        <v>4.82</v>
      </c>
      <c r="F1971" s="4">
        <v>1487.35</v>
      </c>
    </row>
    <row r="1972" spans="1:6" ht="9.75" customHeight="1">
      <c r="A1972" s="52">
        <v>270805</v>
      </c>
      <c r="B1972" s="52" t="s">
        <v>1928</v>
      </c>
      <c r="C1972" s="53" t="s">
        <v>19</v>
      </c>
      <c r="D1972" s="3">
        <v>800.37</v>
      </c>
      <c r="E1972" s="54">
        <v>4.82</v>
      </c>
      <c r="F1972" s="3">
        <v>805.19</v>
      </c>
    </row>
    <row r="1973" spans="1:6" ht="9.75" customHeight="1">
      <c r="A1973" s="52">
        <v>270806</v>
      </c>
      <c r="B1973" s="52" t="s">
        <v>1929</v>
      </c>
      <c r="C1973" s="53" t="s">
        <v>19</v>
      </c>
      <c r="D1973" s="4">
        <v>1485.78</v>
      </c>
      <c r="E1973" s="54">
        <v>4.82</v>
      </c>
      <c r="F1973" s="4">
        <v>1490.6</v>
      </c>
    </row>
    <row r="1974" spans="1:6" ht="9.75" customHeight="1">
      <c r="A1974" s="52">
        <v>270807</v>
      </c>
      <c r="B1974" s="52" t="s">
        <v>1930</v>
      </c>
      <c r="C1974" s="53" t="s">
        <v>19</v>
      </c>
      <c r="D1974" s="3">
        <v>631.12</v>
      </c>
      <c r="E1974" s="54">
        <v>6.92</v>
      </c>
      <c r="F1974" s="3">
        <v>638.04</v>
      </c>
    </row>
    <row r="1975" spans="1:6" ht="9.75" customHeight="1">
      <c r="A1975" s="52">
        <v>270808</v>
      </c>
      <c r="B1975" s="52" t="s">
        <v>1931</v>
      </c>
      <c r="C1975" s="53" t="s">
        <v>19</v>
      </c>
      <c r="D1975" s="3">
        <v>377.46</v>
      </c>
      <c r="E1975" s="54">
        <v>6.92</v>
      </c>
      <c r="F1975" s="3">
        <v>384.38</v>
      </c>
    </row>
    <row r="1976" spans="1:6" ht="9.75" customHeight="1">
      <c r="A1976" s="52">
        <v>270809</v>
      </c>
      <c r="B1976" s="52" t="s">
        <v>1932</v>
      </c>
      <c r="C1976" s="53" t="s">
        <v>19</v>
      </c>
      <c r="D1976" s="3">
        <v>527.44000000000005</v>
      </c>
      <c r="E1976" s="54">
        <v>4.82</v>
      </c>
      <c r="F1976" s="3">
        <v>532.26</v>
      </c>
    </row>
    <row r="1977" spans="1:6" ht="9.75" customHeight="1">
      <c r="A1977" s="52">
        <v>270810</v>
      </c>
      <c r="B1977" s="52" t="s">
        <v>1933</v>
      </c>
      <c r="C1977" s="53" t="s">
        <v>19</v>
      </c>
      <c r="D1977" s="3">
        <v>878.76</v>
      </c>
      <c r="E1977" s="54">
        <v>4.82</v>
      </c>
      <c r="F1977" s="3">
        <v>883.58</v>
      </c>
    </row>
    <row r="1978" spans="1:6" ht="9.75" customHeight="1">
      <c r="A1978" s="52">
        <v>270811</v>
      </c>
      <c r="B1978" s="52" t="s">
        <v>1934</v>
      </c>
      <c r="C1978" s="53" t="s">
        <v>19</v>
      </c>
      <c r="D1978" s="3">
        <v>251.67</v>
      </c>
      <c r="E1978" s="56">
        <v>379.15</v>
      </c>
      <c r="F1978" s="3">
        <v>630.82000000000005</v>
      </c>
    </row>
    <row r="1979" spans="1:6" ht="19.350000000000001" customHeight="1">
      <c r="A1979" s="52">
        <v>270889</v>
      </c>
      <c r="B1979" s="52" t="s">
        <v>1935</v>
      </c>
      <c r="C1979" s="53" t="s">
        <v>969</v>
      </c>
      <c r="D1979" s="4">
        <v>7104.69</v>
      </c>
      <c r="E1979" s="56">
        <v>864.99</v>
      </c>
      <c r="F1979" s="4">
        <v>7969.68</v>
      </c>
    </row>
    <row r="1980" spans="1:6" ht="19.350000000000001" customHeight="1">
      <c r="A1980" s="52">
        <v>270890</v>
      </c>
      <c r="B1980" s="52" t="s">
        <v>1936</v>
      </c>
      <c r="C1980" s="53" t="s">
        <v>969</v>
      </c>
      <c r="D1980" s="5">
        <v>10919.28</v>
      </c>
      <c r="E1980" s="56">
        <v>511.86</v>
      </c>
      <c r="F1980" s="5">
        <v>11431.14</v>
      </c>
    </row>
    <row r="1981" spans="1:6" ht="19.350000000000001" customHeight="1">
      <c r="A1981" s="52">
        <v>270891</v>
      </c>
      <c r="B1981" s="52" t="s">
        <v>1937</v>
      </c>
      <c r="C1981" s="53" t="s">
        <v>969</v>
      </c>
      <c r="D1981" s="4">
        <v>4807.72</v>
      </c>
      <c r="E1981" s="56">
        <v>546.54999999999995</v>
      </c>
      <c r="F1981" s="4">
        <v>5354.27</v>
      </c>
    </row>
    <row r="1982" spans="1:6" ht="19.350000000000001" customHeight="1">
      <c r="A1982" s="52">
        <v>270892</v>
      </c>
      <c r="B1982" s="52" t="s">
        <v>1938</v>
      </c>
      <c r="C1982" s="53" t="s">
        <v>969</v>
      </c>
      <c r="D1982" s="5">
        <v>12646</v>
      </c>
      <c r="E1982" s="56">
        <v>629.89</v>
      </c>
      <c r="F1982" s="5">
        <v>13275.89</v>
      </c>
    </row>
    <row r="1983" spans="1:6" ht="19.350000000000001" customHeight="1">
      <c r="A1983" s="52">
        <v>271098</v>
      </c>
      <c r="B1983" s="52" t="s">
        <v>1939</v>
      </c>
      <c r="C1983" s="53" t="s">
        <v>969</v>
      </c>
      <c r="D1983" s="4">
        <v>3631.7</v>
      </c>
      <c r="E1983" s="56">
        <v>168.42</v>
      </c>
      <c r="F1983" s="4">
        <v>3800.12</v>
      </c>
    </row>
    <row r="1984" spans="1:6" ht="19.350000000000001" customHeight="1">
      <c r="A1984" s="52">
        <v>271099</v>
      </c>
      <c r="B1984" s="52" t="s">
        <v>1940</v>
      </c>
      <c r="C1984" s="53" t="s">
        <v>969</v>
      </c>
      <c r="D1984" s="4">
        <v>2369.1799999999998</v>
      </c>
      <c r="E1984" s="56">
        <v>168.42</v>
      </c>
      <c r="F1984" s="4">
        <v>2537.6</v>
      </c>
    </row>
    <row r="1985" spans="1:6" ht="19.350000000000001" customHeight="1">
      <c r="A1985" s="52">
        <v>271100</v>
      </c>
      <c r="B1985" s="52" t="s">
        <v>1941</v>
      </c>
      <c r="C1985" s="53" t="s">
        <v>969</v>
      </c>
      <c r="D1985" s="4">
        <v>4214.01</v>
      </c>
      <c r="E1985" s="56">
        <v>168.42</v>
      </c>
      <c r="F1985" s="4">
        <v>4382.43</v>
      </c>
    </row>
    <row r="1986" spans="1:6" ht="9.75" customHeight="1">
      <c r="A1986" s="52">
        <v>271101</v>
      </c>
      <c r="B1986" s="52" t="s">
        <v>1942</v>
      </c>
      <c r="C1986" s="53" t="s">
        <v>969</v>
      </c>
      <c r="D1986" s="4">
        <v>5508.95</v>
      </c>
      <c r="E1986" s="56">
        <v>119.99</v>
      </c>
      <c r="F1986" s="4">
        <v>5628.94</v>
      </c>
    </row>
    <row r="1987" spans="1:6" ht="19.350000000000001" customHeight="1">
      <c r="A1987" s="52">
        <v>271102</v>
      </c>
      <c r="B1987" s="52" t="s">
        <v>1943</v>
      </c>
      <c r="C1987" s="53" t="s">
        <v>969</v>
      </c>
      <c r="D1987" s="4">
        <v>1786.87</v>
      </c>
      <c r="E1987" s="56">
        <v>168.42</v>
      </c>
      <c r="F1987" s="4">
        <v>1955.29</v>
      </c>
    </row>
    <row r="1988" spans="1:6" ht="9.75" customHeight="1">
      <c r="A1988" s="52">
        <v>271103</v>
      </c>
      <c r="B1988" s="52" t="s">
        <v>1944</v>
      </c>
      <c r="C1988" s="53" t="s">
        <v>969</v>
      </c>
      <c r="D1988" s="4">
        <v>1766.21</v>
      </c>
      <c r="E1988" s="55">
        <v>53.62</v>
      </c>
      <c r="F1988" s="4">
        <v>1819.83</v>
      </c>
    </row>
    <row r="1989" spans="1:6" ht="19.350000000000001" customHeight="1">
      <c r="A1989" s="52">
        <v>271105</v>
      </c>
      <c r="B1989" s="52" t="s">
        <v>1945</v>
      </c>
      <c r="C1989" s="53" t="s">
        <v>969</v>
      </c>
      <c r="D1989" s="5">
        <v>10765.8</v>
      </c>
      <c r="E1989" s="56">
        <v>576.08000000000004</v>
      </c>
      <c r="F1989" s="5">
        <v>11341.88</v>
      </c>
    </row>
    <row r="1990" spans="1:6" ht="19.350000000000001" customHeight="1">
      <c r="A1990" s="52">
        <v>271106</v>
      </c>
      <c r="B1990" s="52" t="s">
        <v>1946</v>
      </c>
      <c r="C1990" s="53" t="s">
        <v>969</v>
      </c>
      <c r="D1990" s="4">
        <v>7890.28</v>
      </c>
      <c r="E1990" s="56">
        <v>523.6</v>
      </c>
      <c r="F1990" s="4">
        <v>8413.8799999999992</v>
      </c>
    </row>
    <row r="1991" spans="1:6" ht="9.75" customHeight="1">
      <c r="A1991" s="52">
        <v>271201</v>
      </c>
      <c r="B1991" s="52" t="s">
        <v>1947</v>
      </c>
      <c r="C1991" s="53" t="s">
        <v>19</v>
      </c>
      <c r="D1991" s="3">
        <v>426.5</v>
      </c>
      <c r="E1991" s="56">
        <v>442.56</v>
      </c>
      <c r="F1991" s="3">
        <v>869.06</v>
      </c>
    </row>
    <row r="1992" spans="1:6" ht="9.75" customHeight="1">
      <c r="A1992" s="52">
        <v>271204</v>
      </c>
      <c r="B1992" s="52" t="s">
        <v>1948</v>
      </c>
      <c r="C1992" s="53" t="s">
        <v>19</v>
      </c>
      <c r="D1992" s="4">
        <v>1233.1600000000001</v>
      </c>
      <c r="E1992" s="56">
        <v>442.56</v>
      </c>
      <c r="F1992" s="4">
        <v>1675.72</v>
      </c>
    </row>
    <row r="1993" spans="1:6" ht="9.75" customHeight="1">
      <c r="A1993" s="52">
        <v>271208</v>
      </c>
      <c r="B1993" s="52" t="s">
        <v>1949</v>
      </c>
      <c r="C1993" s="53" t="s">
        <v>19</v>
      </c>
      <c r="D1993" s="4">
        <v>1256.0899999999999</v>
      </c>
      <c r="E1993" s="56">
        <v>761.76</v>
      </c>
      <c r="F1993" s="4">
        <v>2017.85</v>
      </c>
    </row>
    <row r="1994" spans="1:6" ht="9.75" customHeight="1">
      <c r="A1994" s="52">
        <v>271210</v>
      </c>
      <c r="B1994" s="52" t="s">
        <v>1950</v>
      </c>
      <c r="C1994" s="53" t="s">
        <v>11</v>
      </c>
      <c r="D1994" s="2">
        <v>70.92</v>
      </c>
      <c r="E1994" s="55">
        <v>73.760000000000005</v>
      </c>
      <c r="F1994" s="3">
        <v>144.68</v>
      </c>
    </row>
    <row r="1995" spans="1:6" ht="19.350000000000001" customHeight="1">
      <c r="A1995" s="52">
        <v>271303</v>
      </c>
      <c r="B1995" s="52" t="s">
        <v>1951</v>
      </c>
      <c r="C1995" s="53" t="s">
        <v>39</v>
      </c>
      <c r="D1995" s="3">
        <v>196.46</v>
      </c>
      <c r="E1995" s="55">
        <v>95.26</v>
      </c>
      <c r="F1995" s="3">
        <v>291.72000000000003</v>
      </c>
    </row>
    <row r="1996" spans="1:6" ht="9.75" customHeight="1">
      <c r="A1996" s="52">
        <v>271304</v>
      </c>
      <c r="B1996" s="52" t="s">
        <v>1952</v>
      </c>
      <c r="C1996" s="53" t="s">
        <v>11</v>
      </c>
      <c r="D1996" s="3">
        <v>266.39999999999998</v>
      </c>
      <c r="E1996" s="55">
        <v>44.43</v>
      </c>
      <c r="F1996" s="3">
        <v>310.83</v>
      </c>
    </row>
    <row r="1997" spans="1:6" ht="9.75" customHeight="1">
      <c r="A1997" s="52">
        <v>271305</v>
      </c>
      <c r="B1997" s="52" t="s">
        <v>1953</v>
      </c>
      <c r="C1997" s="53" t="s">
        <v>39</v>
      </c>
      <c r="D1997" s="2">
        <v>28.27</v>
      </c>
      <c r="E1997" s="55">
        <v>62.72</v>
      </c>
      <c r="F1997" s="2">
        <v>90.99</v>
      </c>
    </row>
    <row r="1998" spans="1:6" ht="9.75" customHeight="1">
      <c r="A1998" s="52">
        <v>271306</v>
      </c>
      <c r="B1998" s="52" t="s">
        <v>2134</v>
      </c>
      <c r="C1998" s="53" t="s">
        <v>138</v>
      </c>
      <c r="D1998" s="2">
        <v>71.12</v>
      </c>
      <c r="E1998" s="55">
        <v>89.54</v>
      </c>
      <c r="F1998" s="3">
        <v>160.66</v>
      </c>
    </row>
    <row r="1999" spans="1:6" ht="19.350000000000001" customHeight="1">
      <c r="A1999" s="52">
        <v>271307</v>
      </c>
      <c r="B1999" s="52" t="s">
        <v>1955</v>
      </c>
      <c r="C1999" s="53" t="s">
        <v>138</v>
      </c>
      <c r="D1999" s="3">
        <v>242.56</v>
      </c>
      <c r="E1999" s="56">
        <v>105.29</v>
      </c>
      <c r="F1999" s="3">
        <v>347.85</v>
      </c>
    </row>
    <row r="2000" spans="1:6" ht="9.75" customHeight="1">
      <c r="A2000" s="52">
        <v>271408</v>
      </c>
      <c r="B2000" s="52" t="s">
        <v>1956</v>
      </c>
      <c r="C2000" s="53" t="s">
        <v>39</v>
      </c>
      <c r="D2000" s="3">
        <v>929.42</v>
      </c>
      <c r="E2000" s="55">
        <v>73.91</v>
      </c>
      <c r="F2000" s="4">
        <v>1003.33</v>
      </c>
    </row>
    <row r="2001" spans="1:6" ht="9.75" customHeight="1">
      <c r="A2001" s="52">
        <v>271409</v>
      </c>
      <c r="B2001" s="52" t="s">
        <v>1957</v>
      </c>
      <c r="C2001" s="53" t="s">
        <v>39</v>
      </c>
      <c r="D2001" s="3">
        <v>925.28</v>
      </c>
      <c r="E2001" s="56">
        <v>150.04</v>
      </c>
      <c r="F2001" s="4">
        <v>1075.32</v>
      </c>
    </row>
    <row r="2002" spans="1:6" ht="9.75" customHeight="1">
      <c r="A2002" s="52">
        <v>271417</v>
      </c>
      <c r="B2002" s="52" t="s">
        <v>1958</v>
      </c>
      <c r="C2002" s="53" t="s">
        <v>39</v>
      </c>
      <c r="D2002" s="2">
        <v>18.649999999999999</v>
      </c>
      <c r="E2002" s="55">
        <v>30.99</v>
      </c>
      <c r="F2002" s="2">
        <v>49.64</v>
      </c>
    </row>
    <row r="2003" spans="1:6" ht="9.75" customHeight="1">
      <c r="A2003" s="52">
        <v>271500</v>
      </c>
      <c r="B2003" s="52" t="s">
        <v>1959</v>
      </c>
      <c r="C2003" s="53" t="s">
        <v>1960</v>
      </c>
      <c r="D2003" s="1">
        <v>3.21</v>
      </c>
      <c r="E2003" s="54">
        <v>0</v>
      </c>
      <c r="F2003" s="1">
        <v>3.21</v>
      </c>
    </row>
    <row r="2004" spans="1:6" ht="9.75" customHeight="1">
      <c r="A2004" s="52">
        <v>271502</v>
      </c>
      <c r="B2004" s="52" t="s">
        <v>1961</v>
      </c>
      <c r="C2004" s="53" t="s">
        <v>1960</v>
      </c>
      <c r="D2004" s="2">
        <v>16.8</v>
      </c>
      <c r="E2004" s="54">
        <v>0</v>
      </c>
      <c r="F2004" s="2">
        <v>16.8</v>
      </c>
    </row>
    <row r="2005" spans="1:6" ht="19.350000000000001" customHeight="1">
      <c r="A2005" s="52">
        <v>271507</v>
      </c>
      <c r="B2005" s="52" t="s">
        <v>1962</v>
      </c>
      <c r="C2005" s="53" t="s">
        <v>19</v>
      </c>
      <c r="D2005" s="3">
        <v>544.9</v>
      </c>
      <c r="E2005" s="56">
        <v>594.76</v>
      </c>
      <c r="F2005" s="4">
        <v>1139.6600000000001</v>
      </c>
    </row>
    <row r="2006" spans="1:6" ht="19.350000000000001" customHeight="1">
      <c r="A2006" s="52">
        <v>271508</v>
      </c>
      <c r="B2006" s="52" t="s">
        <v>2135</v>
      </c>
      <c r="C2006" s="53" t="s">
        <v>138</v>
      </c>
      <c r="D2006" s="3">
        <v>347.3</v>
      </c>
      <c r="E2006" s="56">
        <v>279.89</v>
      </c>
      <c r="F2006" s="3">
        <v>627.19000000000005</v>
      </c>
    </row>
    <row r="2007" spans="1:6" ht="19.350000000000001" customHeight="1">
      <c r="A2007" s="52">
        <v>271509</v>
      </c>
      <c r="B2007" s="52" t="s">
        <v>2136</v>
      </c>
      <c r="C2007" s="53" t="s">
        <v>138</v>
      </c>
      <c r="D2007" s="3">
        <v>363.1</v>
      </c>
      <c r="E2007" s="56">
        <v>462.25</v>
      </c>
      <c r="F2007" s="3">
        <v>825.35</v>
      </c>
    </row>
    <row r="2008" spans="1:6" ht="9.75" customHeight="1">
      <c r="A2008" s="52">
        <v>271605</v>
      </c>
      <c r="B2008" s="52" t="s">
        <v>1965</v>
      </c>
      <c r="C2008" s="53" t="s">
        <v>19</v>
      </c>
      <c r="D2008" s="2">
        <v>20.260000000000002</v>
      </c>
      <c r="E2008" s="54">
        <v>7.7</v>
      </c>
      <c r="F2008" s="2">
        <v>27.96</v>
      </c>
    </row>
    <row r="2009" spans="1:6" ht="9.75" customHeight="1">
      <c r="A2009" s="52">
        <v>271608</v>
      </c>
      <c r="B2009" s="52" t="s">
        <v>2137</v>
      </c>
      <c r="C2009" s="53" t="s">
        <v>11</v>
      </c>
      <c r="D2009" s="3">
        <v>476.53</v>
      </c>
      <c r="E2009" s="55">
        <v>44.43</v>
      </c>
      <c r="F2009" s="3">
        <v>520.96</v>
      </c>
    </row>
    <row r="2010" spans="1:6" ht="9.75" customHeight="1">
      <c r="A2010" s="52">
        <v>271609</v>
      </c>
      <c r="B2010" s="52" t="s">
        <v>1967</v>
      </c>
      <c r="C2010" s="53" t="s">
        <v>11</v>
      </c>
      <c r="D2010" s="3">
        <v>104.09</v>
      </c>
      <c r="E2010" s="56">
        <v>110.18</v>
      </c>
      <c r="F2010" s="3">
        <v>214.27</v>
      </c>
    </row>
    <row r="2011" spans="1:6" ht="9.75" customHeight="1">
      <c r="A2011" s="52">
        <v>271701</v>
      </c>
      <c r="B2011" s="52" t="s">
        <v>1968</v>
      </c>
      <c r="C2011" s="53" t="s">
        <v>11</v>
      </c>
      <c r="D2011" s="3">
        <v>152.82</v>
      </c>
      <c r="E2011" s="56">
        <v>110.18</v>
      </c>
      <c r="F2011" s="3">
        <v>263</v>
      </c>
    </row>
    <row r="2012" spans="1:6" ht="9.75" customHeight="1">
      <c r="A2012" s="52">
        <v>271702</v>
      </c>
      <c r="B2012" s="52" t="s">
        <v>1969</v>
      </c>
      <c r="C2012" s="53" t="s">
        <v>11</v>
      </c>
      <c r="D2012" s="3">
        <v>599.78</v>
      </c>
      <c r="E2012" s="55">
        <v>44.43</v>
      </c>
      <c r="F2012" s="3">
        <v>644.21</v>
      </c>
    </row>
    <row r="2013" spans="1:6" ht="29.1" customHeight="1">
      <c r="A2013" s="52">
        <v>271708</v>
      </c>
      <c r="B2013" s="52" t="s">
        <v>1970</v>
      </c>
      <c r="C2013" s="53" t="s">
        <v>39</v>
      </c>
      <c r="D2013" s="2">
        <v>24.51</v>
      </c>
      <c r="E2013" s="55">
        <v>21.2</v>
      </c>
      <c r="F2013" s="2">
        <v>45.71</v>
      </c>
    </row>
    <row r="2014" spans="1:6" ht="38.85" customHeight="1">
      <c r="A2014" s="52">
        <v>271711</v>
      </c>
      <c r="B2014" s="52" t="s">
        <v>2138</v>
      </c>
      <c r="C2014" s="53" t="s">
        <v>39</v>
      </c>
      <c r="D2014" s="2">
        <v>24.87</v>
      </c>
      <c r="E2014" s="55">
        <v>17.690000000000001</v>
      </c>
      <c r="F2014" s="2">
        <v>42.56</v>
      </c>
    </row>
    <row r="2015" spans="1:6" ht="38.85" customHeight="1">
      <c r="A2015" s="52">
        <v>271712</v>
      </c>
      <c r="B2015" s="52" t="s">
        <v>2139</v>
      </c>
      <c r="C2015" s="53" t="s">
        <v>39</v>
      </c>
      <c r="D2015" s="2">
        <v>25.57</v>
      </c>
      <c r="E2015" s="55">
        <v>17.690000000000001</v>
      </c>
      <c r="F2015" s="2">
        <v>43.26</v>
      </c>
    </row>
    <row r="2016" spans="1:6" ht="29.1" customHeight="1">
      <c r="A2016" s="52">
        <v>271713</v>
      </c>
      <c r="B2016" s="52" t="s">
        <v>1973</v>
      </c>
      <c r="C2016" s="53" t="s">
        <v>138</v>
      </c>
      <c r="D2016" s="2">
        <v>20.76</v>
      </c>
      <c r="E2016" s="55">
        <v>15.02</v>
      </c>
      <c r="F2016" s="2">
        <v>35.78</v>
      </c>
    </row>
    <row r="2017" spans="1:6" ht="38.85" customHeight="1">
      <c r="A2017" s="52">
        <v>271714</v>
      </c>
      <c r="B2017" s="52" t="s">
        <v>1974</v>
      </c>
      <c r="C2017" s="53" t="s">
        <v>39</v>
      </c>
      <c r="D2017" s="1">
        <v>9.5500000000000007</v>
      </c>
      <c r="E2017" s="54">
        <v>8.66</v>
      </c>
      <c r="F2017" s="2">
        <v>18.21</v>
      </c>
    </row>
    <row r="2018" spans="1:6" ht="29.1" customHeight="1">
      <c r="A2018" s="52">
        <v>271715</v>
      </c>
      <c r="B2018" s="52" t="s">
        <v>2140</v>
      </c>
      <c r="C2018" s="53" t="s">
        <v>39</v>
      </c>
      <c r="D2018" s="2">
        <v>20.149999999999999</v>
      </c>
      <c r="E2018" s="55">
        <v>15.02</v>
      </c>
      <c r="F2018" s="2">
        <v>35.17</v>
      </c>
    </row>
    <row r="2019" spans="1:6" ht="9.75" customHeight="1">
      <c r="A2019" s="52">
        <v>271716</v>
      </c>
      <c r="B2019" s="52" t="s">
        <v>1976</v>
      </c>
      <c r="C2019" s="53" t="s">
        <v>11</v>
      </c>
      <c r="D2019" s="3">
        <v>310.27</v>
      </c>
      <c r="E2019" s="56">
        <v>165.68</v>
      </c>
      <c r="F2019" s="3">
        <v>475.95</v>
      </c>
    </row>
    <row r="2020" spans="1:6" ht="9.75" customHeight="1">
      <c r="A2020" s="52">
        <v>271717</v>
      </c>
      <c r="B2020" s="52" t="s">
        <v>1977</v>
      </c>
      <c r="C2020" s="53" t="s">
        <v>11</v>
      </c>
      <c r="D2020" s="3">
        <v>643.65</v>
      </c>
      <c r="E2020" s="56">
        <v>165.68</v>
      </c>
      <c r="F2020" s="3">
        <v>809.33</v>
      </c>
    </row>
    <row r="2021" spans="1:6" ht="9.75" customHeight="1">
      <c r="A2021" s="52">
        <v>271718</v>
      </c>
      <c r="B2021" s="52" t="s">
        <v>1978</v>
      </c>
      <c r="C2021" s="53" t="s">
        <v>11</v>
      </c>
      <c r="D2021" s="3">
        <v>443.75</v>
      </c>
      <c r="E2021" s="56">
        <v>165.68</v>
      </c>
      <c r="F2021" s="3">
        <v>609.42999999999995</v>
      </c>
    </row>
    <row r="2022" spans="1:6" ht="9.75" customHeight="1">
      <c r="A2022" s="52">
        <v>271801</v>
      </c>
      <c r="B2022" s="52" t="s">
        <v>1979</v>
      </c>
      <c r="C2022" s="53" t="s">
        <v>11</v>
      </c>
      <c r="D2022" s="2">
        <v>73.94</v>
      </c>
      <c r="E2022" s="55">
        <v>21.57</v>
      </c>
      <c r="F2022" s="2">
        <v>95.51</v>
      </c>
    </row>
    <row r="2023" spans="1:6" ht="9.75" customHeight="1">
      <c r="A2023" s="52">
        <v>271802</v>
      </c>
      <c r="B2023" s="52" t="s">
        <v>1980</v>
      </c>
      <c r="C2023" s="53" t="s">
        <v>11</v>
      </c>
      <c r="D2023" s="2">
        <v>88.38</v>
      </c>
      <c r="E2023" s="55">
        <v>21.57</v>
      </c>
      <c r="F2023" s="3">
        <v>109.95</v>
      </c>
    </row>
    <row r="2024" spans="1:6" ht="9.75" customHeight="1">
      <c r="A2024" s="52">
        <v>271803</v>
      </c>
      <c r="B2024" s="52" t="s">
        <v>1981</v>
      </c>
      <c r="C2024" s="53" t="s">
        <v>11</v>
      </c>
      <c r="D2024" s="2">
        <v>77.180000000000007</v>
      </c>
      <c r="E2024" s="55">
        <v>21.57</v>
      </c>
      <c r="F2024" s="2">
        <v>98.75</v>
      </c>
    </row>
    <row r="2025" spans="1:6" ht="9.75" customHeight="1">
      <c r="A2025" s="52">
        <v>271850</v>
      </c>
      <c r="B2025" s="52" t="s">
        <v>1982</v>
      </c>
      <c r="C2025" s="53" t="s">
        <v>39</v>
      </c>
      <c r="D2025" s="3">
        <v>633.48</v>
      </c>
      <c r="E2025" s="54">
        <v>0</v>
      </c>
      <c r="F2025" s="3">
        <v>633.48</v>
      </c>
    </row>
    <row r="2026" spans="1:6" ht="9.75" customHeight="1">
      <c r="A2026" s="52">
        <v>271851</v>
      </c>
      <c r="B2026" s="52" t="s">
        <v>1983</v>
      </c>
      <c r="C2026" s="53" t="s">
        <v>39</v>
      </c>
      <c r="D2026" s="3">
        <v>644.17999999999995</v>
      </c>
      <c r="E2026" s="54">
        <v>0</v>
      </c>
      <c r="F2026" s="3">
        <v>644.17999999999995</v>
      </c>
    </row>
    <row r="2027" spans="1:6" ht="9.75" customHeight="1">
      <c r="A2027" s="52">
        <v>271852</v>
      </c>
      <c r="B2027" s="52" t="s">
        <v>1984</v>
      </c>
      <c r="C2027" s="53" t="s">
        <v>39</v>
      </c>
      <c r="D2027" s="3">
        <v>793.33</v>
      </c>
      <c r="E2027" s="54">
        <v>0</v>
      </c>
      <c r="F2027" s="3">
        <v>793.33</v>
      </c>
    </row>
    <row r="2028" spans="1:6" ht="9.75" customHeight="1">
      <c r="A2028" s="52">
        <v>271853</v>
      </c>
      <c r="B2028" s="52" t="s">
        <v>1985</v>
      </c>
      <c r="C2028" s="53" t="s">
        <v>39</v>
      </c>
      <c r="D2028" s="4">
        <v>1040</v>
      </c>
      <c r="E2028" s="54">
        <v>0</v>
      </c>
      <c r="F2028" s="4">
        <v>1040</v>
      </c>
    </row>
    <row r="2029" spans="1:6" ht="9.75" customHeight="1">
      <c r="A2029" s="52">
        <v>271900</v>
      </c>
      <c r="B2029" s="52" t="s">
        <v>1986</v>
      </c>
      <c r="C2029" s="53" t="s">
        <v>11</v>
      </c>
      <c r="D2029" s="4">
        <v>2012.93</v>
      </c>
      <c r="E2029" s="54">
        <v>0</v>
      </c>
      <c r="F2029" s="4">
        <v>2012.93</v>
      </c>
    </row>
    <row r="2030" spans="1:6" ht="6" customHeight="1">
      <c r="A2030" s="528"/>
      <c r="B2030" s="528"/>
      <c r="C2030" s="528"/>
      <c r="D2030" s="528"/>
      <c r="E2030" s="528"/>
      <c r="F2030" s="528"/>
    </row>
    <row r="2031" spans="1:6" ht="10.95" customHeight="1">
      <c r="A2031" s="529" t="s">
        <v>2141</v>
      </c>
      <c r="B2031" s="529"/>
      <c r="C2031" s="530"/>
      <c r="D2031" s="530"/>
      <c r="E2031" s="530"/>
      <c r="F2031" s="530"/>
    </row>
  </sheetData>
  <mergeCells count="29">
    <mergeCell ref="B1886:F1886"/>
    <mergeCell ref="B1939:F1939"/>
    <mergeCell ref="A2030:F2030"/>
    <mergeCell ref="A2031:B2031"/>
    <mergeCell ref="C2031:F2031"/>
    <mergeCell ref="B1873:F1873"/>
    <mergeCell ref="B1567:F1567"/>
    <mergeCell ref="B1584:F1584"/>
    <mergeCell ref="B1588:F1588"/>
    <mergeCell ref="B1620:F1620"/>
    <mergeCell ref="B1640:F1640"/>
    <mergeCell ref="B1709:F1709"/>
    <mergeCell ref="B1723:F1723"/>
    <mergeCell ref="B1755:F1755"/>
    <mergeCell ref="B1771:F1771"/>
    <mergeCell ref="B1833:F1833"/>
    <mergeCell ref="B1859:F1859"/>
    <mergeCell ref="B1560:F1560"/>
    <mergeCell ref="B2:F2"/>
    <mergeCell ref="B84:F84"/>
    <mergeCell ref="B95:F95"/>
    <mergeCell ref="B116:F116"/>
    <mergeCell ref="B165:F165"/>
    <mergeCell ref="B238:F238"/>
    <mergeCell ref="B967:F967"/>
    <mergeCell ref="B1483:F1483"/>
    <mergeCell ref="B1505:F1505"/>
    <mergeCell ref="B1537:F1537"/>
    <mergeCell ref="B1542:F1542"/>
  </mergeCells>
  <pageMargins left="0.511811024" right="0.511811024" top="0.78740157499999996" bottom="0.78740157499999996" header="0.31496062000000002" footer="0.31496062000000002"/>
  <ignoredErrors>
    <ignoredError sqref="A2"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Memória de Cálculo</vt:lpstr>
      <vt:lpstr>Planilha Orçamentária</vt:lpstr>
      <vt:lpstr>Cotações</vt:lpstr>
      <vt:lpstr>Composições Custo</vt:lpstr>
      <vt:lpstr>Demonstrativo BDI</vt:lpstr>
      <vt:lpstr>Cronograma Físico Financeiro</vt:lpstr>
      <vt:lpstr>Planilha5</vt:lpstr>
      <vt:lpstr>Cotações!Area_de_impressao</vt:lpstr>
      <vt:lpstr>'Memória de Cálculo'!Area_de_impressao</vt:lpstr>
      <vt:lpstr>Cotações!Titulos_de_impressao</vt:lpstr>
      <vt:lpstr>'Memória de Cálculo'!Titulos_de_impressao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UniRV</cp:lastModifiedBy>
  <cp:lastPrinted>2023-06-07T13:12:02Z</cp:lastPrinted>
  <dcterms:created xsi:type="dcterms:W3CDTF">2014-01-21T11:08:00Z</dcterms:created>
  <dcterms:modified xsi:type="dcterms:W3CDTF">2023-06-07T16:05:11Z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304267D3DEBD4CB589CDBFAD672CE359</vt:lpwstr>
  </property>
  <property fmtid="{D5CDD505-2E9C-101B-9397-08002B2CF9AE}" pid="3" name="KSOProductBuildVer">
    <vt:lpwstr>1046-11.2.0.11440</vt:lpwstr>
  </property>
</Properties>
</file>